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<sst xmlns="http://schemas.openxmlformats.org/spreadsheetml/2006/main" count="375" uniqueCount="177">
  <si>
    <t>ОТЧЕТ ОБ ИСПОЛНЕНИИ БЮДЖЕТА</t>
  </si>
  <si>
    <t>КОДЫ</t>
  </si>
  <si>
    <t xml:space="preserve">Форма по ОКУД </t>
  </si>
  <si>
    <t>0503117</t>
  </si>
  <si>
    <t>на 1 января 2020 г.</t>
  </si>
  <si>
    <t xml:space="preserve">Дата </t>
  </si>
  <si>
    <t>Наименование финансового органа</t>
  </si>
  <si>
    <t>РКЦ ЕЙСК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</si>
  <si>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</si>
  <si>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</si>
  <si>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</si>
  <si>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</si>
  <si>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 Ейскоукрепленского сельского поселения Щербиновского района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</si>
  <si>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</si>
  <si>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</si>
  <si>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</si>
  <si>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</si>
  <si>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</si>
  <si>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</si>
  <si>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</si>
  <si>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</si>
  <si>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</si>
  <si>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</si>
  <si>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</si>
  <si>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</si>
  <si>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</si>
  <si>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</si>
  <si>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</si>
  <si>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</si>
  <si>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</si>
  <si>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</si>
  <si>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</si>
  <si>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</si>
  <si>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</si>
  <si>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</si>
  <si>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</si>
  <si>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</si>
  <si>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</si>
  <si>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</si>
  <si>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</si>
  <si>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</si>
  <si>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</si>
  <si>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</si>
  <si>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</si>
  <si>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</si>
  <si>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</si>
  <si>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</si>
  <si>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</si>
  <si>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</si>
  <si>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</si>
  <si>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</si>
  <si>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</si>
  <si>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</si>
  <si>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</si>
  <si>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</si>
  <si>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</si>
  <si>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</si>
  <si>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</si>
  <si>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</si>
  <si>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</si>
  <si>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</si>
  <si>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</si>
  <si>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</si>
  <si>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</si>
  <si>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</si>
  <si>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</si>
  <si>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</si>
  <si>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</si>
  <si>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</si>
  <si>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</si>
  <si>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</si>
  <si>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</si>
  <si>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</si>
  <si>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</si>
  <si>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</si>
  <si>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</si>
  <si>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</si>
  <si>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</si>
  <si>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</si>
  <si>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</si>
  <si>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</si>
  <si>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</si>
  <si>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</si>
  <si>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</si>
  <si>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</si>
  <si>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</si>
  <si>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</si>
  <si>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</si>
  <si>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</si>
  <si>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</si>
  <si>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</si>
  <si>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</si>
  <si>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</si>
  <si>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992 0102 7000100190 121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</si>
  <si>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</si>
  <si>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992 0102 7000100190 129</t>
  </si>
  <si>
    <t>992 0104 0100700190 121</t>
  </si>
  <si>
    <t>992 0104 0100700190 129</t>
  </si>
  <si>
    <t>Прочая закупка товаров, работ и услуг</t>
  </si>
  <si>
    <t>992 0104 0100700190 244</t>
  </si>
  <si>
    <t>Уплата налога на имущество организаций и земельного налога</t>
  </si>
  <si>
    <t>992 0104 0100700190 851</t>
  </si>
  <si>
    <t>Уплата прочих налогов, сборов</t>
  </si>
  <si>
    <t>992 0104 0100700190 852</t>
  </si>
  <si>
    <t>Уплата иных платежей</t>
  </si>
  <si>
    <t>992 0104 0100700190 853</t>
  </si>
  <si>
    <t>992 0104 7100260190 244</t>
  </si>
  <si>
    <t>Иные межбюджетные трансферты</t>
  </si>
  <si>
    <t>992 0104 7100720190 540</t>
  </si>
  <si>
    <t>992 0106 7200120190 540</t>
  </si>
  <si>
    <t>992 0106 7200220190 540</t>
  </si>
  <si>
    <t>992 0106 7700120190 540</t>
  </si>
  <si>
    <t>Специальные расходы</t>
  </si>
  <si>
    <t>992 0107 7800110590 880</t>
  </si>
  <si>
    <t>Резервные средства</t>
  </si>
  <si>
    <t>992 0111 7100110420 870</t>
  </si>
  <si>
    <t>992 0113 0100110010 244</t>
  </si>
  <si>
    <t>992 0113 0100110019 244</t>
  </si>
  <si>
    <t>992 0113 0100210020 244</t>
  </si>
  <si>
    <t>992 0113 0100310030 244</t>
  </si>
  <si>
    <t>992 0113 0100910480 244</t>
  </si>
  <si>
    <t>Публичные нормативные выплаты гражданам несоциального характера</t>
  </si>
  <si>
    <t>992 0113 0100910480 330</t>
  </si>
  <si>
    <t>992 0113 0300210080 244</t>
  </si>
  <si>
    <t>992 0203 7100851180 121</t>
  </si>
  <si>
    <t>992 0203 7100851180 129</t>
  </si>
  <si>
    <t>992 0309 1900110430 244</t>
  </si>
  <si>
    <t>992 0314 1900210490 244</t>
  </si>
  <si>
    <t>992 0314 1900310500 244</t>
  </si>
  <si>
    <t>992 0409 2000110460 244</t>
  </si>
  <si>
    <t>992 0409 20001S2440 244</t>
  </si>
  <si>
    <t>992 0409 2000210530 244</t>
  </si>
  <si>
    <t>Закупка товаров, работ, услуг в целях капитального ремонта государственного (муниципального) имущества</t>
  </si>
  <si>
    <t>992 0502 2200310570 243</t>
  </si>
  <si>
    <t>992 0502 2200310570 244</t>
  </si>
  <si>
    <t>992 0503 2200110550 244</t>
  </si>
  <si>
    <t>992 0503 2200210560 244</t>
  </si>
  <si>
    <t>992 0707 1400310330 244</t>
  </si>
  <si>
    <t>Фонд оплаты труда казенных учреждений</t>
  </si>
  <si>
    <t>992 0801 1200100590 111</t>
  </si>
  <si>
    <t>Иные выплаты персоналу казенных учреждений, за исключением фонда оплаты труда</t>
  </si>
  <si>
    <t>992 0801 1200100590 112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</si>
  <si>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</si>
  <si>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992 0801 1200100590 119</t>
  </si>
  <si>
    <t>992 0801 1200100590 244</t>
  </si>
  <si>
    <t>Исполнение судебных актов Российской Федерации и мировых соглашений по возмещению причиненного вреда</t>
  </si>
  <si>
    <t>992 0801 1200100590 831</t>
  </si>
  <si>
    <t>992 0801 1200100590 851</t>
  </si>
  <si>
    <t>992 0801 1200100590 853</t>
  </si>
  <si>
    <t>992 0801 1200100599 244</t>
  </si>
  <si>
    <t>Капитальные вложения в объекты государственной (муниципальной) собственности</t>
  </si>
  <si>
    <t>992 0801 9900110280 400</t>
  </si>
  <si>
    <t>Бюджетные инвестиции в объекты капитального строительства государственной (муниципальной) собственности</t>
  </si>
  <si>
    <t>992 0801 9900110280 414</t>
  </si>
  <si>
    <t>Иные пенсии, социальные доплаты к пенсиям</t>
  </si>
  <si>
    <t>992 1001 9900110120 312</t>
  </si>
  <si>
    <t>992 1101 1300310320 244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</si>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</sst>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8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97">
      <selection activeCell="Z112" sqref="Z11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9" t="s">
        <v>5</v>
      </c>
      <c r="W3" s="9"/>
      <c r="X3" s="4">
        <v>43831</v>
      </c>
    </row>
    <row r="4" spans="1:24" s="1" customFormat="1" ht="13.5" customHeight="1">
      <c r="A4" s="8" t="s">
        <v>6</v>
      </c>
      <c r="B4" s="8"/>
      <c r="C4" s="8"/>
      <c r="D4" s="8"/>
      <c r="E4" s="8"/>
      <c r="F4" s="55" t="s">
        <v>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9" t="s">
        <v>8</v>
      </c>
      <c r="V4" s="9"/>
      <c r="W4" s="9"/>
      <c r="X4" s="6" t="s">
        <v>10</v>
      </c>
    </row>
    <row r="5" spans="1:24" s="1" customFormat="1" ht="13.5" customHeight="1">
      <c r="A5" s="8"/>
      <c r="B5" s="8"/>
      <c r="C5" s="8"/>
      <c r="D5" s="8"/>
      <c r="E5" s="8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9" t="s">
        <v>9</v>
      </c>
      <c r="V5" s="9"/>
      <c r="W5" s="9"/>
      <c r="X5" s="6" t="s">
        <v>10</v>
      </c>
    </row>
    <row r="6" spans="1:24" s="1" customFormat="1" ht="13.5" customHeight="1">
      <c r="A6" s="8" t="s">
        <v>11</v>
      </c>
      <c r="B6" s="8"/>
      <c r="C6" s="8"/>
      <c r="D6" s="8"/>
      <c r="E6" s="8"/>
      <c r="F6" s="8"/>
      <c r="G6" s="55" t="s">
        <v>12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 t="s">
        <v>10</v>
      </c>
    </row>
    <row r="8" spans="1:24" s="1" customFormat="1" ht="13.5" customHeight="1">
      <c r="A8" s="8" t="s">
        <v>17</v>
      </c>
      <c r="B8" s="8"/>
      <c r="C8" s="8"/>
      <c r="D8" s="8"/>
      <c r="E8" s="8" t="s">
        <v>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s="1" customFormat="1" ht="34.5" customHeight="1">
      <c r="A10" s="40" t="s">
        <v>22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 t="s">
        <v>23</v>
      </c>
      <c r="M10" s="40"/>
      <c r="N10" s="40" t="s">
        <v>24</v>
      </c>
      <c r="O10" s="40"/>
      <c r="P10" s="41" t="s">
        <v>25</v>
      </c>
      <c r="Q10" s="41"/>
      <c r="R10" s="41"/>
      <c r="S10" s="41" t="s">
        <v>26</v>
      </c>
      <c r="T10" s="41"/>
      <c r="U10" s="41"/>
      <c r="V10" s="41"/>
      <c r="W10" s="42" t="s">
        <v>27</v>
      </c>
      <c r="X10" s="42"/>
    </row>
    <row r="11" spans="1:24" s="1" customFormat="1" ht="12.75" customHeight="1">
      <c r="A11" s="36" t="s">
        <v>28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 t="s">
        <v>29</v>
      </c>
      <c r="M11" s="36"/>
      <c r="N11" s="36" t="s">
        <v>30</v>
      </c>
      <c r="O11" s="36"/>
      <c r="P11" s="37" t="s">
        <v>31</v>
      </c>
      <c r="Q11" s="37"/>
      <c r="R11" s="37"/>
      <c r="S11" s="37" t="s">
        <v>32</v>
      </c>
      <c r="T11" s="37"/>
      <c r="U11" s="37"/>
      <c r="V11" s="37"/>
      <c r="W11" s="38" t="s">
        <v>33</v>
      </c>
      <c r="X11" s="38"/>
    </row>
    <row r="12" spans="1:24" s="1" customFormat="1" ht="13.5" customHeight="1">
      <c r="A12" s="31" t="s">
        <v>34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35</v>
      </c>
      <c r="M12" s="32"/>
      <c r="N12" s="32" t="s">
        <v>36</v>
      </c>
      <c r="O12" s="32"/>
      <c r="P12" s="34">
        <f>12177100</f>
        <v>12177100</v>
      </c>
      <c r="Q12" s="34"/>
      <c r="R12" s="34"/>
      <c r="S12" s="34">
        <f>12360754.01</f>
        <v>12360754.01</v>
      </c>
      <c r="T12" s="34"/>
      <c r="U12" s="34"/>
      <c r="V12" s="34"/>
      <c r="W12" s="54" t="s">
        <v>37</v>
      </c>
      <c r="X12" s="54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5" t="s">
        <v>35</v>
      </c>
      <c r="M13" s="25"/>
      <c r="N13" s="25" t="s">
        <v>39</v>
      </c>
      <c r="O13" s="25"/>
      <c r="P13" s="51">
        <f>0</f>
        <v>0</v>
      </c>
      <c r="Q13" s="51"/>
      <c r="R13" s="51"/>
      <c r="S13" s="27" t="s">
        <v>37</v>
      </c>
      <c r="T13" s="27"/>
      <c r="U13" s="27"/>
      <c r="V13" s="27"/>
      <c r="W13" s="52" t="s">
        <v>37</v>
      </c>
      <c r="X13" s="52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 t="s">
        <v>35</v>
      </c>
      <c r="M14" s="25"/>
      <c r="N14" s="25" t="s">
        <v>41</v>
      </c>
      <c r="O14" s="25"/>
      <c r="P14" s="51">
        <f>364500</f>
        <v>364500</v>
      </c>
      <c r="Q14" s="51"/>
      <c r="R14" s="51"/>
      <c r="S14" s="51">
        <f>564816.58</f>
        <v>564816.58</v>
      </c>
      <c r="T14" s="51"/>
      <c r="U14" s="51"/>
      <c r="V14" s="51"/>
      <c r="W14" s="52" t="s">
        <v>37</v>
      </c>
      <c r="X14" s="52"/>
    </row>
    <row r="15" spans="1:24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5" t="s">
        <v>35</v>
      </c>
      <c r="M15" s="25"/>
      <c r="N15" s="25" t="s">
        <v>43</v>
      </c>
      <c r="O15" s="25"/>
      <c r="P15" s="51">
        <f>0</f>
        <v>0</v>
      </c>
      <c r="Q15" s="51"/>
      <c r="R15" s="51"/>
      <c r="S15" s="27" t="s">
        <v>37</v>
      </c>
      <c r="T15" s="27"/>
      <c r="U15" s="27"/>
      <c r="V15" s="27"/>
      <c r="W15" s="52" t="s">
        <v>37</v>
      </c>
      <c r="X15" s="52"/>
    </row>
    <row r="16" spans="1:24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5" t="s">
        <v>35</v>
      </c>
      <c r="M16" s="25"/>
      <c r="N16" s="25" t="s">
        <v>45</v>
      </c>
      <c r="O16" s="25"/>
      <c r="P16" s="51">
        <f>3200</f>
        <v>3200</v>
      </c>
      <c r="Q16" s="51"/>
      <c r="R16" s="51"/>
      <c r="S16" s="51">
        <f>4151.55</f>
        <v>4151.55</v>
      </c>
      <c r="T16" s="51"/>
      <c r="U16" s="51"/>
      <c r="V16" s="51"/>
      <c r="W16" s="52" t="s">
        <v>37</v>
      </c>
      <c r="X16" s="52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5" t="s">
        <v>35</v>
      </c>
      <c r="M17" s="25"/>
      <c r="N17" s="25" t="s">
        <v>47</v>
      </c>
      <c r="O17" s="25"/>
      <c r="P17" s="51">
        <f>0</f>
        <v>0</v>
      </c>
      <c r="Q17" s="51"/>
      <c r="R17" s="51"/>
      <c r="S17" s="27" t="s">
        <v>37</v>
      </c>
      <c r="T17" s="27"/>
      <c r="U17" s="27"/>
      <c r="V17" s="27"/>
      <c r="W17" s="52" t="s">
        <v>37</v>
      </c>
      <c r="X17" s="52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5" t="s">
        <v>35</v>
      </c>
      <c r="M18" s="25"/>
      <c r="N18" s="25" t="s">
        <v>49</v>
      </c>
      <c r="O18" s="25"/>
      <c r="P18" s="51">
        <f>560000</f>
        <v>560000</v>
      </c>
      <c r="Q18" s="51"/>
      <c r="R18" s="51"/>
      <c r="S18" s="51">
        <f>754596.87</f>
        <v>754596.87</v>
      </c>
      <c r="T18" s="51"/>
      <c r="U18" s="51"/>
      <c r="V18" s="51"/>
      <c r="W18" s="52" t="s">
        <v>37</v>
      </c>
      <c r="X18" s="52"/>
    </row>
    <row r="19" spans="1:24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5" t="s">
        <v>35</v>
      </c>
      <c r="M19" s="25"/>
      <c r="N19" s="25" t="s">
        <v>51</v>
      </c>
      <c r="O19" s="25"/>
      <c r="P19" s="27" t="s">
        <v>37</v>
      </c>
      <c r="Q19" s="27"/>
      <c r="R19" s="27"/>
      <c r="S19" s="51">
        <f>-82709.38</f>
        <v>-82709.38</v>
      </c>
      <c r="T19" s="51"/>
      <c r="U19" s="51"/>
      <c r="V19" s="51"/>
      <c r="W19" s="52" t="s">
        <v>37</v>
      </c>
      <c r="X19" s="52"/>
    </row>
    <row r="20" spans="1:24" s="1" customFormat="1" ht="4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5" t="s">
        <v>35</v>
      </c>
      <c r="M20" s="25"/>
      <c r="N20" s="25" t="s">
        <v>53</v>
      </c>
      <c r="O20" s="25"/>
      <c r="P20" s="51">
        <f>2305000</f>
        <v>2305000</v>
      </c>
      <c r="Q20" s="51"/>
      <c r="R20" s="51"/>
      <c r="S20" s="51">
        <f>2336227.03</f>
        <v>2336227.03</v>
      </c>
      <c r="T20" s="51"/>
      <c r="U20" s="51"/>
      <c r="V20" s="51"/>
      <c r="W20" s="52" t="s">
        <v>37</v>
      </c>
      <c r="X20" s="52"/>
    </row>
    <row r="21" spans="1:24" s="1" customFormat="1" ht="66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 t="s">
        <v>35</v>
      </c>
      <c r="M21" s="25"/>
      <c r="N21" s="25" t="s">
        <v>55</v>
      </c>
      <c r="O21" s="25"/>
      <c r="P21" s="27" t="s">
        <v>37</v>
      </c>
      <c r="Q21" s="27"/>
      <c r="R21" s="27"/>
      <c r="S21" s="51">
        <f>97.64</f>
        <v>97.64</v>
      </c>
      <c r="T21" s="51"/>
      <c r="U21" s="51"/>
      <c r="V21" s="51"/>
      <c r="W21" s="52" t="s">
        <v>37</v>
      </c>
      <c r="X21" s="52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5" t="s">
        <v>35</v>
      </c>
      <c r="M22" s="25"/>
      <c r="N22" s="25" t="s">
        <v>57</v>
      </c>
      <c r="O22" s="25"/>
      <c r="P22" s="27" t="s">
        <v>37</v>
      </c>
      <c r="Q22" s="27"/>
      <c r="R22" s="27"/>
      <c r="S22" s="51">
        <f>821.81</f>
        <v>821.81</v>
      </c>
      <c r="T22" s="51"/>
      <c r="U22" s="51"/>
      <c r="V22" s="51"/>
      <c r="W22" s="52" t="s">
        <v>37</v>
      </c>
      <c r="X22" s="52"/>
    </row>
    <row r="23" spans="1:24" s="1" customFormat="1" ht="54.7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 t="s">
        <v>35</v>
      </c>
      <c r="M23" s="25"/>
      <c r="N23" s="25" t="s">
        <v>59</v>
      </c>
      <c r="O23" s="25"/>
      <c r="P23" s="27" t="s">
        <v>37</v>
      </c>
      <c r="Q23" s="27"/>
      <c r="R23" s="27"/>
      <c r="S23" s="51">
        <f>1626.96</f>
        <v>1626.96</v>
      </c>
      <c r="T23" s="51"/>
      <c r="U23" s="51"/>
      <c r="V23" s="51"/>
      <c r="W23" s="52" t="s">
        <v>37</v>
      </c>
      <c r="X23" s="52"/>
    </row>
    <row r="24" spans="1:24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 t="s">
        <v>35</v>
      </c>
      <c r="M24" s="25"/>
      <c r="N24" s="25" t="s">
        <v>61</v>
      </c>
      <c r="O24" s="25"/>
      <c r="P24" s="51">
        <f>366000</f>
        <v>366000</v>
      </c>
      <c r="Q24" s="51"/>
      <c r="R24" s="51"/>
      <c r="S24" s="51">
        <f>366932.5</f>
        <v>366932.5</v>
      </c>
      <c r="T24" s="51"/>
      <c r="U24" s="51"/>
      <c r="V24" s="51"/>
      <c r="W24" s="52" t="s">
        <v>37</v>
      </c>
      <c r="X24" s="52"/>
    </row>
    <row r="25" spans="1:24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5" t="s">
        <v>35</v>
      </c>
      <c r="M25" s="25"/>
      <c r="N25" s="25" t="s">
        <v>63</v>
      </c>
      <c r="O25" s="25"/>
      <c r="P25" s="51">
        <f>555000</f>
        <v>555000</v>
      </c>
      <c r="Q25" s="51"/>
      <c r="R25" s="51"/>
      <c r="S25" s="51">
        <f>571790.68</f>
        <v>571790.68</v>
      </c>
      <c r="T25" s="51"/>
      <c r="U25" s="51"/>
      <c r="V25" s="51"/>
      <c r="W25" s="52" t="s">
        <v>37</v>
      </c>
      <c r="X25" s="52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5" t="s">
        <v>35</v>
      </c>
      <c r="M26" s="25"/>
      <c r="N26" s="25" t="s">
        <v>65</v>
      </c>
      <c r="O26" s="25"/>
      <c r="P26" s="51">
        <f>1146000</f>
        <v>1146000</v>
      </c>
      <c r="Q26" s="51"/>
      <c r="R26" s="51"/>
      <c r="S26" s="51">
        <f>1146838</f>
        <v>1146838</v>
      </c>
      <c r="T26" s="51"/>
      <c r="U26" s="51"/>
      <c r="V26" s="51"/>
      <c r="W26" s="52" t="s">
        <v>37</v>
      </c>
      <c r="X26" s="52"/>
    </row>
    <row r="27" spans="1:24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5" t="s">
        <v>35</v>
      </c>
      <c r="M27" s="25"/>
      <c r="N27" s="25" t="s">
        <v>67</v>
      </c>
      <c r="O27" s="25"/>
      <c r="P27" s="51">
        <f>1799000</f>
        <v>1799000</v>
      </c>
      <c r="Q27" s="51"/>
      <c r="R27" s="51"/>
      <c r="S27" s="51">
        <f>1802271.67</f>
        <v>1802271.67</v>
      </c>
      <c r="T27" s="51"/>
      <c r="U27" s="51"/>
      <c r="V27" s="51"/>
      <c r="W27" s="52" t="s">
        <v>37</v>
      </c>
      <c r="X27" s="52"/>
    </row>
    <row r="28" spans="1:24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5" t="s">
        <v>35</v>
      </c>
      <c r="M28" s="25"/>
      <c r="N28" s="25" t="s">
        <v>69</v>
      </c>
      <c r="O28" s="25"/>
      <c r="P28" s="51">
        <f>3184</f>
        <v>3184</v>
      </c>
      <c r="Q28" s="51"/>
      <c r="R28" s="51"/>
      <c r="S28" s="51">
        <f>3184.05</f>
        <v>3184.05</v>
      </c>
      <c r="T28" s="51"/>
      <c r="U28" s="51"/>
      <c r="V28" s="51"/>
      <c r="W28" s="52" t="s">
        <v>37</v>
      </c>
      <c r="X28" s="52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5" t="s">
        <v>35</v>
      </c>
      <c r="M29" s="25"/>
      <c r="N29" s="25" t="s">
        <v>71</v>
      </c>
      <c r="O29" s="25"/>
      <c r="P29" s="51">
        <f>12416</f>
        <v>12416</v>
      </c>
      <c r="Q29" s="51"/>
      <c r="R29" s="51"/>
      <c r="S29" s="51">
        <f>6550</f>
        <v>6550</v>
      </c>
      <c r="T29" s="51"/>
      <c r="U29" s="51"/>
      <c r="V29" s="51"/>
      <c r="W29" s="53">
        <f>5866</f>
        <v>5866</v>
      </c>
      <c r="X29" s="53"/>
    </row>
    <row r="30" spans="1:24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5" t="s">
        <v>35</v>
      </c>
      <c r="M30" s="25"/>
      <c r="N30" s="25" t="s">
        <v>73</v>
      </c>
      <c r="O30" s="25"/>
      <c r="P30" s="27" t="s">
        <v>37</v>
      </c>
      <c r="Q30" s="27"/>
      <c r="R30" s="27"/>
      <c r="S30" s="51">
        <f>300.17</f>
        <v>300.17</v>
      </c>
      <c r="T30" s="51"/>
      <c r="U30" s="51"/>
      <c r="V30" s="51"/>
      <c r="W30" s="52" t="s">
        <v>37</v>
      </c>
      <c r="X30" s="52"/>
    </row>
    <row r="31" spans="1:24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5" t="s">
        <v>35</v>
      </c>
      <c r="M31" s="25"/>
      <c r="N31" s="25" t="s">
        <v>75</v>
      </c>
      <c r="O31" s="25"/>
      <c r="P31" s="27" t="s">
        <v>37</v>
      </c>
      <c r="Q31" s="27"/>
      <c r="R31" s="27"/>
      <c r="S31" s="51">
        <f>5866</f>
        <v>5866</v>
      </c>
      <c r="T31" s="51"/>
      <c r="U31" s="51"/>
      <c r="V31" s="51"/>
      <c r="W31" s="52" t="s">
        <v>37</v>
      </c>
      <c r="X31" s="52"/>
    </row>
    <row r="32" spans="1:24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5" t="s">
        <v>35</v>
      </c>
      <c r="M32" s="25"/>
      <c r="N32" s="25" t="s">
        <v>77</v>
      </c>
      <c r="O32" s="25"/>
      <c r="P32" s="51">
        <f>3057900</f>
        <v>3057900</v>
      </c>
      <c r="Q32" s="51"/>
      <c r="R32" s="51"/>
      <c r="S32" s="51">
        <f>3057900</f>
        <v>3057900</v>
      </c>
      <c r="T32" s="51"/>
      <c r="U32" s="51"/>
      <c r="V32" s="51"/>
      <c r="W32" s="53">
        <f>0</f>
        <v>0</v>
      </c>
      <c r="X32" s="53"/>
    </row>
    <row r="33" spans="1:24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5" t="s">
        <v>35</v>
      </c>
      <c r="M33" s="25"/>
      <c r="N33" s="25" t="s">
        <v>79</v>
      </c>
      <c r="O33" s="25"/>
      <c r="P33" s="51">
        <f>1200000</f>
        <v>1200000</v>
      </c>
      <c r="Q33" s="51"/>
      <c r="R33" s="51"/>
      <c r="S33" s="51">
        <f>1200000</f>
        <v>1200000</v>
      </c>
      <c r="T33" s="51"/>
      <c r="U33" s="51"/>
      <c r="V33" s="51"/>
      <c r="W33" s="53">
        <f>0</f>
        <v>0</v>
      </c>
      <c r="X33" s="53"/>
    </row>
    <row r="34" spans="1:24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5" t="s">
        <v>35</v>
      </c>
      <c r="M34" s="25"/>
      <c r="N34" s="25" t="s">
        <v>81</v>
      </c>
      <c r="O34" s="25"/>
      <c r="P34" s="51">
        <f>579400</f>
        <v>579400</v>
      </c>
      <c r="Q34" s="51"/>
      <c r="R34" s="51"/>
      <c r="S34" s="51">
        <f>393991.88</f>
        <v>393991.88</v>
      </c>
      <c r="T34" s="51"/>
      <c r="U34" s="51"/>
      <c r="V34" s="51"/>
      <c r="W34" s="53">
        <f>185408.12</f>
        <v>185408.12</v>
      </c>
      <c r="X34" s="53"/>
    </row>
    <row r="35" spans="1:24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5" t="s">
        <v>35</v>
      </c>
      <c r="M35" s="25"/>
      <c r="N35" s="25" t="s">
        <v>83</v>
      </c>
      <c r="O35" s="25"/>
      <c r="P35" s="51">
        <f>3800</f>
        <v>3800</v>
      </c>
      <c r="Q35" s="51"/>
      <c r="R35" s="51"/>
      <c r="S35" s="51">
        <f>3800</f>
        <v>3800</v>
      </c>
      <c r="T35" s="51"/>
      <c r="U35" s="51"/>
      <c r="V35" s="51"/>
      <c r="W35" s="53">
        <f>0</f>
        <v>0</v>
      </c>
      <c r="X35" s="53"/>
    </row>
    <row r="36" spans="1:24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5" t="s">
        <v>35</v>
      </c>
      <c r="M36" s="25"/>
      <c r="N36" s="25" t="s">
        <v>85</v>
      </c>
      <c r="O36" s="25"/>
      <c r="P36" s="51">
        <f>221700</f>
        <v>221700</v>
      </c>
      <c r="Q36" s="51"/>
      <c r="R36" s="51"/>
      <c r="S36" s="51">
        <f>221700</f>
        <v>221700</v>
      </c>
      <c r="T36" s="51"/>
      <c r="U36" s="51"/>
      <c r="V36" s="51"/>
      <c r="W36" s="53">
        <f>0</f>
        <v>0</v>
      </c>
      <c r="X36" s="53"/>
    </row>
    <row r="37" spans="1:24" s="1" customFormat="1" ht="54.75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5" t="s">
        <v>35</v>
      </c>
      <c r="M37" s="25"/>
      <c r="N37" s="25" t="s">
        <v>87</v>
      </c>
      <c r="O37" s="25"/>
      <c r="P37" s="27" t="s">
        <v>37</v>
      </c>
      <c r="Q37" s="27"/>
      <c r="R37" s="27"/>
      <c r="S37" s="51">
        <f>0</f>
        <v>0</v>
      </c>
      <c r="T37" s="51"/>
      <c r="U37" s="51"/>
      <c r="V37" s="51"/>
      <c r="W37" s="52" t="s">
        <v>37</v>
      </c>
      <c r="X37" s="52"/>
    </row>
    <row r="38" spans="1:24" s="1" customFormat="1" ht="13.5" customHeight="1">
      <c r="A38" s="50" t="s">
        <v>10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s="1" customFormat="1" ht="13.5" customHeight="1">
      <c r="A39" s="39" t="s">
        <v>88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s="1" customFormat="1" ht="34.5" customHeight="1">
      <c r="A40" s="40" t="s">
        <v>22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 t="s">
        <v>23</v>
      </c>
      <c r="M40" s="40"/>
      <c r="N40" s="40" t="s">
        <v>89</v>
      </c>
      <c r="O40" s="40"/>
      <c r="P40" s="41" t="s">
        <v>25</v>
      </c>
      <c r="Q40" s="41"/>
      <c r="R40" s="41"/>
      <c r="S40" s="41" t="s">
        <v>26</v>
      </c>
      <c r="T40" s="41"/>
      <c r="U40" s="41"/>
      <c r="V40" s="41"/>
      <c r="W40" s="42" t="s">
        <v>27</v>
      </c>
      <c r="X40" s="42"/>
    </row>
    <row r="41" spans="1:24" s="1" customFormat="1" ht="13.5" customHeight="1">
      <c r="A41" s="36" t="s">
        <v>28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 t="s">
        <v>29</v>
      </c>
      <c r="M41" s="36"/>
      <c r="N41" s="36" t="s">
        <v>30</v>
      </c>
      <c r="O41" s="36"/>
      <c r="P41" s="37" t="s">
        <v>31</v>
      </c>
      <c r="Q41" s="37"/>
      <c r="R41" s="37"/>
      <c r="S41" s="37" t="s">
        <v>32</v>
      </c>
      <c r="T41" s="37"/>
      <c r="U41" s="37"/>
      <c r="V41" s="37"/>
      <c r="W41" s="38" t="s">
        <v>33</v>
      </c>
      <c r="X41" s="38"/>
    </row>
    <row r="42" spans="1:24" s="1" customFormat="1" ht="13.5" customHeight="1">
      <c r="A42" s="31" t="s">
        <v>90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91</v>
      </c>
      <c r="M42" s="32"/>
      <c r="N42" s="32" t="s">
        <v>36</v>
      </c>
      <c r="O42" s="32"/>
      <c r="P42" s="34">
        <f>17637670.55</f>
        <v>17637670.55</v>
      </c>
      <c r="Q42" s="34"/>
      <c r="R42" s="34"/>
      <c r="S42" s="34">
        <f>17355697.84</f>
        <v>17355697.84</v>
      </c>
      <c r="T42" s="34"/>
      <c r="U42" s="34"/>
      <c r="V42" s="34"/>
      <c r="W42" s="49">
        <f>281972.71</f>
        <v>281972.71</v>
      </c>
      <c r="X42" s="49"/>
    </row>
    <row r="43" spans="1:24" s="1" customFormat="1" ht="13.5" customHeight="1">
      <c r="A43" s="11" t="s">
        <v>92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 t="s">
        <v>91</v>
      </c>
      <c r="M43" s="12"/>
      <c r="N43" s="12" t="s">
        <v>93</v>
      </c>
      <c r="O43" s="12"/>
      <c r="P43" s="14">
        <f>574281.6</f>
        <v>574281.6</v>
      </c>
      <c r="Q43" s="14"/>
      <c r="R43" s="14"/>
      <c r="S43" s="14">
        <f>574281.6</f>
        <v>574281.6</v>
      </c>
      <c r="T43" s="14"/>
      <c r="U43" s="14"/>
      <c r="V43" s="14"/>
      <c r="W43" s="47">
        <f>0</f>
        <v>0</v>
      </c>
      <c r="X43" s="47"/>
    </row>
    <row r="44" spans="1:24" s="1" customFormat="1" ht="33.75" customHeight="1">
      <c r="A44" s="11" t="s">
        <v>94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 t="s">
        <v>91</v>
      </c>
      <c r="M44" s="12"/>
      <c r="N44" s="12" t="s">
        <v>95</v>
      </c>
      <c r="O44" s="12"/>
      <c r="P44" s="14">
        <f>179018.4</f>
        <v>179018.4</v>
      </c>
      <c r="Q44" s="14"/>
      <c r="R44" s="14"/>
      <c r="S44" s="14">
        <f>179018.4</f>
        <v>179018.4</v>
      </c>
      <c r="T44" s="14"/>
      <c r="U44" s="14"/>
      <c r="V44" s="14"/>
      <c r="W44" s="47">
        <f>0</f>
        <v>0</v>
      </c>
      <c r="X44" s="47"/>
    </row>
    <row r="45" spans="1:24" s="1" customFormat="1" ht="13.5" customHeight="1">
      <c r="A45" s="11" t="s">
        <v>92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 t="s">
        <v>91</v>
      </c>
      <c r="M45" s="12"/>
      <c r="N45" s="12" t="s">
        <v>96</v>
      </c>
      <c r="O45" s="12"/>
      <c r="P45" s="14">
        <f>1783012.3</f>
        <v>1783012.3</v>
      </c>
      <c r="Q45" s="14"/>
      <c r="R45" s="14"/>
      <c r="S45" s="14">
        <f>1783012.3</f>
        <v>1783012.3</v>
      </c>
      <c r="T45" s="14"/>
      <c r="U45" s="14"/>
      <c r="V45" s="14"/>
      <c r="W45" s="47">
        <f>0</f>
        <v>0</v>
      </c>
      <c r="X45" s="47"/>
    </row>
    <row r="46" spans="1:24" s="1" customFormat="1" ht="33.75" customHeight="1">
      <c r="A46" s="11" t="s">
        <v>94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 t="s">
        <v>91</v>
      </c>
      <c r="M46" s="12"/>
      <c r="N46" s="12" t="s">
        <v>97</v>
      </c>
      <c r="O46" s="12"/>
      <c r="P46" s="14">
        <f>529637.59</f>
        <v>529637.59</v>
      </c>
      <c r="Q46" s="14"/>
      <c r="R46" s="14"/>
      <c r="S46" s="14">
        <f>529637.59</f>
        <v>529637.59</v>
      </c>
      <c r="T46" s="14"/>
      <c r="U46" s="14"/>
      <c r="V46" s="14"/>
      <c r="W46" s="47">
        <f>0</f>
        <v>0</v>
      </c>
      <c r="X46" s="47"/>
    </row>
    <row r="47" spans="1:24" s="1" customFormat="1" ht="13.5" customHeight="1">
      <c r="A47" s="11" t="s">
        <v>98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 t="s">
        <v>91</v>
      </c>
      <c r="M47" s="12"/>
      <c r="N47" s="12" t="s">
        <v>99</v>
      </c>
      <c r="O47" s="12"/>
      <c r="P47" s="14">
        <f>293829</f>
        <v>293829</v>
      </c>
      <c r="Q47" s="14"/>
      <c r="R47" s="14"/>
      <c r="S47" s="14">
        <f>284147.24</f>
        <v>284147.24</v>
      </c>
      <c r="T47" s="14"/>
      <c r="U47" s="14"/>
      <c r="V47" s="14"/>
      <c r="W47" s="47">
        <f>9681.76</f>
        <v>9681.76</v>
      </c>
      <c r="X47" s="47"/>
    </row>
    <row r="48" spans="1:24" s="1" customFormat="1" ht="13.5" customHeight="1">
      <c r="A48" s="11" t="s">
        <v>100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 t="s">
        <v>91</v>
      </c>
      <c r="M48" s="12"/>
      <c r="N48" s="12" t="s">
        <v>101</v>
      </c>
      <c r="O48" s="12"/>
      <c r="P48" s="14">
        <f>1637</f>
        <v>1637</v>
      </c>
      <c r="Q48" s="14"/>
      <c r="R48" s="14"/>
      <c r="S48" s="14">
        <f>1637</f>
        <v>1637</v>
      </c>
      <c r="T48" s="14"/>
      <c r="U48" s="14"/>
      <c r="V48" s="14"/>
      <c r="W48" s="47">
        <f aca="true" t="shared" si="0" ref="W48:W56">0</f>
        <v>0</v>
      </c>
      <c r="X48" s="47"/>
    </row>
    <row r="49" spans="1:24" s="1" customFormat="1" ht="13.5" customHeight="1">
      <c r="A49" s="11" t="s">
        <v>102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 t="s">
        <v>91</v>
      </c>
      <c r="M49" s="12"/>
      <c r="N49" s="12" t="s">
        <v>103</v>
      </c>
      <c r="O49" s="12"/>
      <c r="P49" s="14">
        <f>5129</f>
        <v>5129</v>
      </c>
      <c r="Q49" s="14"/>
      <c r="R49" s="14"/>
      <c r="S49" s="14">
        <f>5129</f>
        <v>5129</v>
      </c>
      <c r="T49" s="14"/>
      <c r="U49" s="14"/>
      <c r="V49" s="14"/>
      <c r="W49" s="47">
        <f t="shared" si="0"/>
        <v>0</v>
      </c>
      <c r="X49" s="47"/>
    </row>
    <row r="50" spans="1:24" s="1" customFormat="1" ht="13.5" customHeight="1">
      <c r="A50" s="11" t="s">
        <v>104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 t="s">
        <v>91</v>
      </c>
      <c r="M50" s="12"/>
      <c r="N50" s="12" t="s">
        <v>105</v>
      </c>
      <c r="O50" s="12"/>
      <c r="P50" s="14">
        <f>5790.53</f>
        <v>5790.53</v>
      </c>
      <c r="Q50" s="14"/>
      <c r="R50" s="14"/>
      <c r="S50" s="14">
        <f>5790.53</f>
        <v>5790.53</v>
      </c>
      <c r="T50" s="14"/>
      <c r="U50" s="14"/>
      <c r="V50" s="14"/>
      <c r="W50" s="47">
        <f t="shared" si="0"/>
        <v>0</v>
      </c>
      <c r="X50" s="47"/>
    </row>
    <row r="51" spans="1:24" s="1" customFormat="1" ht="13.5" customHeight="1">
      <c r="A51" s="11" t="s">
        <v>98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 t="s">
        <v>91</v>
      </c>
      <c r="M51" s="12"/>
      <c r="N51" s="12" t="s">
        <v>106</v>
      </c>
      <c r="O51" s="12"/>
      <c r="P51" s="14">
        <f>3800</f>
        <v>3800</v>
      </c>
      <c r="Q51" s="14"/>
      <c r="R51" s="14"/>
      <c r="S51" s="14">
        <f>3800</f>
        <v>3800</v>
      </c>
      <c r="T51" s="14"/>
      <c r="U51" s="14"/>
      <c r="V51" s="14"/>
      <c r="W51" s="47">
        <f t="shared" si="0"/>
        <v>0</v>
      </c>
      <c r="X51" s="47"/>
    </row>
    <row r="52" spans="1:24" s="1" customFormat="1" ht="13.5" customHeight="1">
      <c r="A52" s="11" t="s">
        <v>107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 t="s">
        <v>91</v>
      </c>
      <c r="M52" s="12"/>
      <c r="N52" s="12" t="s">
        <v>108</v>
      </c>
      <c r="O52" s="12"/>
      <c r="P52" s="14">
        <f>16000</f>
        <v>16000</v>
      </c>
      <c r="Q52" s="14"/>
      <c r="R52" s="14"/>
      <c r="S52" s="14">
        <f>16000</f>
        <v>16000</v>
      </c>
      <c r="T52" s="14"/>
      <c r="U52" s="14"/>
      <c r="V52" s="14"/>
      <c r="W52" s="47">
        <f t="shared" si="0"/>
        <v>0</v>
      </c>
      <c r="X52" s="47"/>
    </row>
    <row r="53" spans="1:24" s="1" customFormat="1" ht="13.5" customHeight="1">
      <c r="A53" s="11" t="s">
        <v>107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 t="s">
        <v>91</v>
      </c>
      <c r="M53" s="12"/>
      <c r="N53" s="12" t="s">
        <v>109</v>
      </c>
      <c r="O53" s="12"/>
      <c r="P53" s="14">
        <f>4200</f>
        <v>4200</v>
      </c>
      <c r="Q53" s="14"/>
      <c r="R53" s="14"/>
      <c r="S53" s="14">
        <f>4200</f>
        <v>4200</v>
      </c>
      <c r="T53" s="14"/>
      <c r="U53" s="14"/>
      <c r="V53" s="14"/>
      <c r="W53" s="47">
        <f t="shared" si="0"/>
        <v>0</v>
      </c>
      <c r="X53" s="47"/>
    </row>
    <row r="54" spans="1:24" s="1" customFormat="1" ht="13.5" customHeight="1">
      <c r="A54" s="11" t="s">
        <v>107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 t="s">
        <v>91</v>
      </c>
      <c r="M54" s="12"/>
      <c r="N54" s="12" t="s">
        <v>110</v>
      </c>
      <c r="O54" s="12"/>
      <c r="P54" s="14">
        <f>16800</f>
        <v>16800</v>
      </c>
      <c r="Q54" s="14"/>
      <c r="R54" s="14"/>
      <c r="S54" s="14">
        <f>16800</f>
        <v>16800</v>
      </c>
      <c r="T54" s="14"/>
      <c r="U54" s="14"/>
      <c r="V54" s="14"/>
      <c r="W54" s="47">
        <f t="shared" si="0"/>
        <v>0</v>
      </c>
      <c r="X54" s="47"/>
    </row>
    <row r="55" spans="1:24" s="1" customFormat="1" ht="13.5" customHeight="1">
      <c r="A55" s="11" t="s">
        <v>107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 t="s">
        <v>91</v>
      </c>
      <c r="M55" s="12"/>
      <c r="N55" s="12" t="s">
        <v>111</v>
      </c>
      <c r="O55" s="12"/>
      <c r="P55" s="14">
        <f>16000</f>
        <v>16000</v>
      </c>
      <c r="Q55" s="14"/>
      <c r="R55" s="14"/>
      <c r="S55" s="14">
        <f>16000</f>
        <v>16000</v>
      </c>
      <c r="T55" s="14"/>
      <c r="U55" s="14"/>
      <c r="V55" s="14"/>
      <c r="W55" s="47">
        <f t="shared" si="0"/>
        <v>0</v>
      </c>
      <c r="X55" s="47"/>
    </row>
    <row r="56" spans="1:24" s="1" customFormat="1" ht="13.5" customHeight="1">
      <c r="A56" s="11" t="s">
        <v>112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 t="s">
        <v>91</v>
      </c>
      <c r="M56" s="12"/>
      <c r="N56" s="12" t="s">
        <v>113</v>
      </c>
      <c r="O56" s="12"/>
      <c r="P56" s="14">
        <f>127510</f>
        <v>127510</v>
      </c>
      <c r="Q56" s="14"/>
      <c r="R56" s="14"/>
      <c r="S56" s="14">
        <f>127510</f>
        <v>127510</v>
      </c>
      <c r="T56" s="14"/>
      <c r="U56" s="14"/>
      <c r="V56" s="14"/>
      <c r="W56" s="47">
        <f t="shared" si="0"/>
        <v>0</v>
      </c>
      <c r="X56" s="47"/>
    </row>
    <row r="57" spans="1:24" s="1" customFormat="1" ht="13.5" customHeight="1">
      <c r="A57" s="11" t="s">
        <v>114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2" t="s">
        <v>91</v>
      </c>
      <c r="M57" s="12"/>
      <c r="N57" s="12" t="s">
        <v>115</v>
      </c>
      <c r="O57" s="12"/>
      <c r="P57" s="14">
        <f>10000</f>
        <v>10000</v>
      </c>
      <c r="Q57" s="14"/>
      <c r="R57" s="14"/>
      <c r="S57" s="18" t="s">
        <v>37</v>
      </c>
      <c r="T57" s="18"/>
      <c r="U57" s="18"/>
      <c r="V57" s="18"/>
      <c r="W57" s="47">
        <f>10000</f>
        <v>10000</v>
      </c>
      <c r="X57" s="47"/>
    </row>
    <row r="58" spans="1:24" s="1" customFormat="1" ht="13.5" customHeight="1">
      <c r="A58" s="11" t="s">
        <v>98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 t="s">
        <v>91</v>
      </c>
      <c r="M58" s="12"/>
      <c r="N58" s="12" t="s">
        <v>116</v>
      </c>
      <c r="O58" s="12"/>
      <c r="P58" s="14">
        <f>158352</f>
        <v>158352</v>
      </c>
      <c r="Q58" s="14"/>
      <c r="R58" s="14"/>
      <c r="S58" s="14">
        <f>152889.98</f>
        <v>152889.98</v>
      </c>
      <c r="T58" s="14"/>
      <c r="U58" s="14"/>
      <c r="V58" s="14"/>
      <c r="W58" s="47">
        <f>5462.02</f>
        <v>5462.02</v>
      </c>
      <c r="X58" s="47"/>
    </row>
    <row r="59" spans="1:24" s="1" customFormat="1" ht="13.5" customHeight="1">
      <c r="A59" s="11" t="s">
        <v>98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 t="s">
        <v>91</v>
      </c>
      <c r="M59" s="12"/>
      <c r="N59" s="12" t="s">
        <v>117</v>
      </c>
      <c r="O59" s="12"/>
      <c r="P59" s="14">
        <f>1600</f>
        <v>1600</v>
      </c>
      <c r="Q59" s="14"/>
      <c r="R59" s="14"/>
      <c r="S59" s="14">
        <f>1600</f>
        <v>1600</v>
      </c>
      <c r="T59" s="14"/>
      <c r="U59" s="14"/>
      <c r="V59" s="14"/>
      <c r="W59" s="47">
        <f>0</f>
        <v>0</v>
      </c>
      <c r="X59" s="47"/>
    </row>
    <row r="60" spans="1:24" s="1" customFormat="1" ht="13.5" customHeight="1">
      <c r="A60" s="11" t="s">
        <v>98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 t="s">
        <v>91</v>
      </c>
      <c r="M60" s="12"/>
      <c r="N60" s="12" t="s">
        <v>118</v>
      </c>
      <c r="O60" s="12"/>
      <c r="P60" s="14">
        <f>55303</f>
        <v>55303</v>
      </c>
      <c r="Q60" s="14"/>
      <c r="R60" s="14"/>
      <c r="S60" s="14">
        <f>55303</f>
        <v>55303</v>
      </c>
      <c r="T60" s="14"/>
      <c r="U60" s="14"/>
      <c r="V60" s="14"/>
      <c r="W60" s="47">
        <f>0</f>
        <v>0</v>
      </c>
      <c r="X60" s="47"/>
    </row>
    <row r="61" spans="1:24" s="1" customFormat="1" ht="13.5" customHeight="1">
      <c r="A61" s="11" t="s">
        <v>98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 t="s">
        <v>91</v>
      </c>
      <c r="M61" s="12"/>
      <c r="N61" s="12" t="s">
        <v>119</v>
      </c>
      <c r="O61" s="12"/>
      <c r="P61" s="14">
        <f>3500</f>
        <v>3500</v>
      </c>
      <c r="Q61" s="14"/>
      <c r="R61" s="14"/>
      <c r="S61" s="14">
        <f>3500</f>
        <v>3500</v>
      </c>
      <c r="T61" s="14"/>
      <c r="U61" s="14"/>
      <c r="V61" s="14"/>
      <c r="W61" s="47">
        <f>0</f>
        <v>0</v>
      </c>
      <c r="X61" s="47"/>
    </row>
    <row r="62" spans="1:24" s="1" customFormat="1" ht="13.5" customHeight="1">
      <c r="A62" s="11" t="s">
        <v>98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 t="s">
        <v>91</v>
      </c>
      <c r="M62" s="12"/>
      <c r="N62" s="12" t="s">
        <v>120</v>
      </c>
      <c r="O62" s="12"/>
      <c r="P62" s="14">
        <f>0</f>
        <v>0</v>
      </c>
      <c r="Q62" s="14"/>
      <c r="R62" s="14"/>
      <c r="S62" s="18" t="s">
        <v>37</v>
      </c>
      <c r="T62" s="18"/>
      <c r="U62" s="18"/>
      <c r="V62" s="18"/>
      <c r="W62" s="48" t="s">
        <v>37</v>
      </c>
      <c r="X62" s="48"/>
    </row>
    <row r="63" spans="1:24" s="1" customFormat="1" ht="13.5" customHeight="1">
      <c r="A63" s="11" t="s">
        <v>121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 t="s">
        <v>91</v>
      </c>
      <c r="M63" s="12"/>
      <c r="N63" s="12" t="s">
        <v>122</v>
      </c>
      <c r="O63" s="12"/>
      <c r="P63" s="14">
        <f>12000</f>
        <v>12000</v>
      </c>
      <c r="Q63" s="14"/>
      <c r="R63" s="14"/>
      <c r="S63" s="14">
        <f>12000</f>
        <v>12000</v>
      </c>
      <c r="T63" s="14"/>
      <c r="U63" s="14"/>
      <c r="V63" s="14"/>
      <c r="W63" s="47">
        <f aca="true" t="shared" si="1" ref="W63:W70">0</f>
        <v>0</v>
      </c>
      <c r="X63" s="47"/>
    </row>
    <row r="64" spans="1:24" s="1" customFormat="1" ht="13.5" customHeight="1">
      <c r="A64" s="11" t="s">
        <v>98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 t="s">
        <v>91</v>
      </c>
      <c r="M64" s="12"/>
      <c r="N64" s="12" t="s">
        <v>123</v>
      </c>
      <c r="O64" s="12"/>
      <c r="P64" s="14">
        <f>138000</f>
        <v>138000</v>
      </c>
      <c r="Q64" s="14"/>
      <c r="R64" s="14"/>
      <c r="S64" s="14">
        <f>138000</f>
        <v>138000</v>
      </c>
      <c r="T64" s="14"/>
      <c r="U64" s="14"/>
      <c r="V64" s="14"/>
      <c r="W64" s="47">
        <f t="shared" si="1"/>
        <v>0</v>
      </c>
      <c r="X64" s="47"/>
    </row>
    <row r="65" spans="1:24" s="1" customFormat="1" ht="13.5" customHeight="1">
      <c r="A65" s="11" t="s">
        <v>92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 t="s">
        <v>91</v>
      </c>
      <c r="M65" s="12"/>
      <c r="N65" s="12" t="s">
        <v>124</v>
      </c>
      <c r="O65" s="12"/>
      <c r="P65" s="14">
        <f>170787.92</f>
        <v>170787.92</v>
      </c>
      <c r="Q65" s="14"/>
      <c r="R65" s="14"/>
      <c r="S65" s="14">
        <f>170787.92</f>
        <v>170787.92</v>
      </c>
      <c r="T65" s="14"/>
      <c r="U65" s="14"/>
      <c r="V65" s="14"/>
      <c r="W65" s="47">
        <f t="shared" si="1"/>
        <v>0</v>
      </c>
      <c r="X65" s="47"/>
    </row>
    <row r="66" spans="1:24" s="1" customFormat="1" ht="33.75" customHeight="1">
      <c r="A66" s="11" t="s">
        <v>94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 t="s">
        <v>91</v>
      </c>
      <c r="M66" s="12"/>
      <c r="N66" s="12" t="s">
        <v>125</v>
      </c>
      <c r="O66" s="12"/>
      <c r="P66" s="14">
        <f>50912.08</f>
        <v>50912.08</v>
      </c>
      <c r="Q66" s="14"/>
      <c r="R66" s="14"/>
      <c r="S66" s="14">
        <f>50912.08</f>
        <v>50912.08</v>
      </c>
      <c r="T66" s="14"/>
      <c r="U66" s="14"/>
      <c r="V66" s="14"/>
      <c r="W66" s="47">
        <f t="shared" si="1"/>
        <v>0</v>
      </c>
      <c r="X66" s="47"/>
    </row>
    <row r="67" spans="1:24" s="1" customFormat="1" ht="13.5" customHeight="1">
      <c r="A67" s="11" t="s">
        <v>98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 t="s">
        <v>91</v>
      </c>
      <c r="M67" s="12"/>
      <c r="N67" s="12" t="s">
        <v>126</v>
      </c>
      <c r="O67" s="12"/>
      <c r="P67" s="14">
        <f>3000</f>
        <v>3000</v>
      </c>
      <c r="Q67" s="14"/>
      <c r="R67" s="14"/>
      <c r="S67" s="14">
        <f>3000</f>
        <v>3000</v>
      </c>
      <c r="T67" s="14"/>
      <c r="U67" s="14"/>
      <c r="V67" s="14"/>
      <c r="W67" s="47">
        <f t="shared" si="1"/>
        <v>0</v>
      </c>
      <c r="X67" s="47"/>
    </row>
    <row r="68" spans="1:24" s="1" customFormat="1" ht="13.5" customHeight="1">
      <c r="A68" s="11" t="s">
        <v>98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 t="s">
        <v>91</v>
      </c>
      <c r="M68" s="12"/>
      <c r="N68" s="12" t="s">
        <v>127</v>
      </c>
      <c r="O68" s="12"/>
      <c r="P68" s="14">
        <f>2000</f>
        <v>2000</v>
      </c>
      <c r="Q68" s="14"/>
      <c r="R68" s="14"/>
      <c r="S68" s="14">
        <f>2000</f>
        <v>2000</v>
      </c>
      <c r="T68" s="14"/>
      <c r="U68" s="14"/>
      <c r="V68" s="14"/>
      <c r="W68" s="47">
        <f t="shared" si="1"/>
        <v>0</v>
      </c>
      <c r="X68" s="47"/>
    </row>
    <row r="69" spans="1:24" s="1" customFormat="1" ht="13.5" customHeight="1">
      <c r="A69" s="11" t="s">
        <v>98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 t="s">
        <v>91</v>
      </c>
      <c r="M69" s="12"/>
      <c r="N69" s="12" t="s">
        <v>128</v>
      </c>
      <c r="O69" s="12"/>
      <c r="P69" s="14">
        <f>110000</f>
        <v>110000</v>
      </c>
      <c r="Q69" s="14"/>
      <c r="R69" s="14"/>
      <c r="S69" s="14">
        <f>110000</f>
        <v>110000</v>
      </c>
      <c r="T69" s="14"/>
      <c r="U69" s="14"/>
      <c r="V69" s="14"/>
      <c r="W69" s="47">
        <f t="shared" si="1"/>
        <v>0</v>
      </c>
      <c r="X69" s="47"/>
    </row>
    <row r="70" spans="1:24" s="1" customFormat="1" ht="13.5" customHeight="1">
      <c r="A70" s="11" t="s">
        <v>98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 t="s">
        <v>91</v>
      </c>
      <c r="M70" s="12"/>
      <c r="N70" s="12" t="s">
        <v>129</v>
      </c>
      <c r="O70" s="12"/>
      <c r="P70" s="14">
        <f>4078955.83</f>
        <v>4078955.83</v>
      </c>
      <c r="Q70" s="14"/>
      <c r="R70" s="14"/>
      <c r="S70" s="14">
        <f>4078955.83</f>
        <v>4078955.83</v>
      </c>
      <c r="T70" s="14"/>
      <c r="U70" s="14"/>
      <c r="V70" s="14"/>
      <c r="W70" s="47">
        <f t="shared" si="1"/>
        <v>0</v>
      </c>
      <c r="X70" s="47"/>
    </row>
    <row r="71" spans="1:24" s="1" customFormat="1" ht="13.5" customHeight="1">
      <c r="A71" s="11" t="s">
        <v>98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 t="s">
        <v>91</v>
      </c>
      <c r="M71" s="12"/>
      <c r="N71" s="12" t="s">
        <v>130</v>
      </c>
      <c r="O71" s="12"/>
      <c r="P71" s="14">
        <f>603500</f>
        <v>603500</v>
      </c>
      <c r="Q71" s="14"/>
      <c r="R71" s="14"/>
      <c r="S71" s="14">
        <f>410371.04</f>
        <v>410371.04</v>
      </c>
      <c r="T71" s="14"/>
      <c r="U71" s="14"/>
      <c r="V71" s="14"/>
      <c r="W71" s="47">
        <f>193128.96</f>
        <v>193128.96</v>
      </c>
      <c r="X71" s="47"/>
    </row>
    <row r="72" spans="1:24" s="1" customFormat="1" ht="13.5" customHeight="1">
      <c r="A72" s="11" t="s">
        <v>98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 t="s">
        <v>91</v>
      </c>
      <c r="M72" s="12"/>
      <c r="N72" s="12" t="s">
        <v>131</v>
      </c>
      <c r="O72" s="12"/>
      <c r="P72" s="14">
        <f>136186.02</f>
        <v>136186.02</v>
      </c>
      <c r="Q72" s="14"/>
      <c r="R72" s="14"/>
      <c r="S72" s="14">
        <f>136186.02</f>
        <v>136186.02</v>
      </c>
      <c r="T72" s="14"/>
      <c r="U72" s="14"/>
      <c r="V72" s="14"/>
      <c r="W72" s="47">
        <f>0</f>
        <v>0</v>
      </c>
      <c r="X72" s="47"/>
    </row>
    <row r="73" spans="1:24" s="1" customFormat="1" ht="24" customHeight="1">
      <c r="A73" s="11" t="s">
        <v>132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 t="s">
        <v>91</v>
      </c>
      <c r="M73" s="12"/>
      <c r="N73" s="12" t="s">
        <v>133</v>
      </c>
      <c r="O73" s="12"/>
      <c r="P73" s="14">
        <f>1900653.72</f>
        <v>1900653.72</v>
      </c>
      <c r="Q73" s="14"/>
      <c r="R73" s="14"/>
      <c r="S73" s="14">
        <f>1900653.72</f>
        <v>1900653.72</v>
      </c>
      <c r="T73" s="14"/>
      <c r="U73" s="14"/>
      <c r="V73" s="14"/>
      <c r="W73" s="47">
        <f>0</f>
        <v>0</v>
      </c>
      <c r="X73" s="47"/>
    </row>
    <row r="74" spans="1:24" s="1" customFormat="1" ht="13.5" customHeight="1">
      <c r="A74" s="11" t="s">
        <v>98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 t="s">
        <v>91</v>
      </c>
      <c r="M74" s="12"/>
      <c r="N74" s="12" t="s">
        <v>134</v>
      </c>
      <c r="O74" s="12"/>
      <c r="P74" s="14">
        <f>0</f>
        <v>0</v>
      </c>
      <c r="Q74" s="14"/>
      <c r="R74" s="14"/>
      <c r="S74" s="18" t="s">
        <v>37</v>
      </c>
      <c r="T74" s="18"/>
      <c r="U74" s="18"/>
      <c r="V74" s="18"/>
      <c r="W74" s="48" t="s">
        <v>37</v>
      </c>
      <c r="X74" s="48"/>
    </row>
    <row r="75" spans="1:24" s="1" customFormat="1" ht="13.5" customHeight="1">
      <c r="A75" s="11" t="s">
        <v>98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 t="s">
        <v>91</v>
      </c>
      <c r="M75" s="12"/>
      <c r="N75" s="12" t="s">
        <v>135</v>
      </c>
      <c r="O75" s="12"/>
      <c r="P75" s="14">
        <f>737619.58</f>
        <v>737619.58</v>
      </c>
      <c r="Q75" s="14"/>
      <c r="R75" s="14"/>
      <c r="S75" s="14">
        <f>714663.78</f>
        <v>714663.78</v>
      </c>
      <c r="T75" s="14"/>
      <c r="U75" s="14"/>
      <c r="V75" s="14"/>
      <c r="W75" s="47">
        <f>22955.8</f>
        <v>22955.8</v>
      </c>
      <c r="X75" s="47"/>
    </row>
    <row r="76" spans="1:24" s="1" customFormat="1" ht="13.5" customHeight="1">
      <c r="A76" s="11" t="s">
        <v>98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 t="s">
        <v>91</v>
      </c>
      <c r="M76" s="12"/>
      <c r="N76" s="12" t="s">
        <v>136</v>
      </c>
      <c r="O76" s="12"/>
      <c r="P76" s="14">
        <f>343326</f>
        <v>343326</v>
      </c>
      <c r="Q76" s="14"/>
      <c r="R76" s="14"/>
      <c r="S76" s="14">
        <f>332253.52</f>
        <v>332253.52</v>
      </c>
      <c r="T76" s="14"/>
      <c r="U76" s="14"/>
      <c r="V76" s="14"/>
      <c r="W76" s="47">
        <f>11072.48</f>
        <v>11072.48</v>
      </c>
      <c r="X76" s="47"/>
    </row>
    <row r="77" spans="1:24" s="1" customFormat="1" ht="13.5" customHeight="1">
      <c r="A77" s="11" t="s">
        <v>98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 t="s">
        <v>91</v>
      </c>
      <c r="M77" s="12"/>
      <c r="N77" s="12" t="s">
        <v>137</v>
      </c>
      <c r="O77" s="12"/>
      <c r="P77" s="14">
        <f>30000</f>
        <v>30000</v>
      </c>
      <c r="Q77" s="14"/>
      <c r="R77" s="14"/>
      <c r="S77" s="14">
        <f>30000</f>
        <v>30000</v>
      </c>
      <c r="T77" s="14"/>
      <c r="U77" s="14"/>
      <c r="V77" s="14"/>
      <c r="W77" s="47">
        <f>0</f>
        <v>0</v>
      </c>
      <c r="X77" s="47"/>
    </row>
    <row r="78" spans="1:24" s="1" customFormat="1" ht="13.5" customHeight="1">
      <c r="A78" s="11" t="s">
        <v>138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 t="s">
        <v>91</v>
      </c>
      <c r="M78" s="12"/>
      <c r="N78" s="12" t="s">
        <v>139</v>
      </c>
      <c r="O78" s="12"/>
      <c r="P78" s="14">
        <f>2823214.52</f>
        <v>2823214.52</v>
      </c>
      <c r="Q78" s="14"/>
      <c r="R78" s="14"/>
      <c r="S78" s="14">
        <f>2823214.52</f>
        <v>2823214.52</v>
      </c>
      <c r="T78" s="14"/>
      <c r="U78" s="14"/>
      <c r="V78" s="14"/>
      <c r="W78" s="47">
        <f>0</f>
        <v>0</v>
      </c>
      <c r="X78" s="47"/>
    </row>
    <row r="79" spans="1:24" s="1" customFormat="1" ht="24" customHeight="1">
      <c r="A79" s="11" t="s">
        <v>140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 t="s">
        <v>91</v>
      </c>
      <c r="M79" s="12"/>
      <c r="N79" s="12" t="s">
        <v>141</v>
      </c>
      <c r="O79" s="12"/>
      <c r="P79" s="14">
        <f>32786.98</f>
        <v>32786.98</v>
      </c>
      <c r="Q79" s="14"/>
      <c r="R79" s="14"/>
      <c r="S79" s="14">
        <f>32786.98</f>
        <v>32786.98</v>
      </c>
      <c r="T79" s="14"/>
      <c r="U79" s="14"/>
      <c r="V79" s="14"/>
      <c r="W79" s="47">
        <f>0</f>
        <v>0</v>
      </c>
      <c r="X79" s="47"/>
    </row>
    <row r="80" spans="1:24" s="1" customFormat="1" ht="24" customHeight="1">
      <c r="A80" s="11" t="s">
        <v>142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 t="s">
        <v>91</v>
      </c>
      <c r="M80" s="12"/>
      <c r="N80" s="12" t="s">
        <v>143</v>
      </c>
      <c r="O80" s="12"/>
      <c r="P80" s="14">
        <f>852358.77</f>
        <v>852358.77</v>
      </c>
      <c r="Q80" s="14"/>
      <c r="R80" s="14"/>
      <c r="S80" s="14">
        <f>852358.77</f>
        <v>852358.77</v>
      </c>
      <c r="T80" s="14"/>
      <c r="U80" s="14"/>
      <c r="V80" s="14"/>
      <c r="W80" s="47">
        <f>0</f>
        <v>0</v>
      </c>
      <c r="X80" s="47"/>
    </row>
    <row r="81" spans="1:24" s="1" customFormat="1" ht="13.5" customHeight="1">
      <c r="A81" s="11" t="s">
        <v>98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 t="s">
        <v>91</v>
      </c>
      <c r="M81" s="12"/>
      <c r="N81" s="12" t="s">
        <v>144</v>
      </c>
      <c r="O81" s="12"/>
      <c r="P81" s="14">
        <f>1573956.38</f>
        <v>1573956.38</v>
      </c>
      <c r="Q81" s="14"/>
      <c r="R81" s="14"/>
      <c r="S81" s="14">
        <f>1544284.69</f>
        <v>1544284.69</v>
      </c>
      <c r="T81" s="14"/>
      <c r="U81" s="14"/>
      <c r="V81" s="14"/>
      <c r="W81" s="47">
        <f>29671.69</f>
        <v>29671.69</v>
      </c>
      <c r="X81" s="47"/>
    </row>
    <row r="82" spans="1:24" s="1" customFormat="1" ht="24" customHeight="1">
      <c r="A82" s="11" t="s">
        <v>145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 t="s">
        <v>91</v>
      </c>
      <c r="M82" s="12"/>
      <c r="N82" s="12" t="s">
        <v>146</v>
      </c>
      <c r="O82" s="12"/>
      <c r="P82" s="14">
        <f>0</f>
        <v>0</v>
      </c>
      <c r="Q82" s="14"/>
      <c r="R82" s="14"/>
      <c r="S82" s="18" t="s">
        <v>37</v>
      </c>
      <c r="T82" s="18"/>
      <c r="U82" s="18"/>
      <c r="V82" s="18"/>
      <c r="W82" s="48" t="s">
        <v>37</v>
      </c>
      <c r="X82" s="48"/>
    </row>
    <row r="83" spans="1:24" s="1" customFormat="1" ht="13.5" customHeight="1">
      <c r="A83" s="11" t="s">
        <v>100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 t="s">
        <v>91</v>
      </c>
      <c r="M83" s="12"/>
      <c r="N83" s="12" t="s">
        <v>147</v>
      </c>
      <c r="O83" s="12"/>
      <c r="P83" s="14">
        <f>2139</f>
        <v>2139</v>
      </c>
      <c r="Q83" s="14"/>
      <c r="R83" s="14"/>
      <c r="S83" s="14">
        <f>2139</f>
        <v>2139</v>
      </c>
      <c r="T83" s="14"/>
      <c r="U83" s="14"/>
      <c r="V83" s="14"/>
      <c r="W83" s="47">
        <f>0</f>
        <v>0</v>
      </c>
      <c r="X83" s="47"/>
    </row>
    <row r="84" spans="1:24" s="1" customFormat="1" ht="13.5" customHeight="1">
      <c r="A84" s="11" t="s">
        <v>104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 t="s">
        <v>91</v>
      </c>
      <c r="M84" s="12"/>
      <c r="N84" s="12" t="s">
        <v>148</v>
      </c>
      <c r="O84" s="12"/>
      <c r="P84" s="14">
        <f>72000.74</f>
        <v>72000.74</v>
      </c>
      <c r="Q84" s="14"/>
      <c r="R84" s="14"/>
      <c r="S84" s="14">
        <f>72000.74</f>
        <v>72000.74</v>
      </c>
      <c r="T84" s="14"/>
      <c r="U84" s="14"/>
      <c r="V84" s="14"/>
      <c r="W84" s="47">
        <f>0</f>
        <v>0</v>
      </c>
      <c r="X84" s="47"/>
    </row>
    <row r="85" spans="1:24" s="1" customFormat="1" ht="13.5" customHeight="1">
      <c r="A85" s="11" t="s">
        <v>98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 t="s">
        <v>91</v>
      </c>
      <c r="M85" s="12"/>
      <c r="N85" s="12" t="s">
        <v>149</v>
      </c>
      <c r="O85" s="12"/>
      <c r="P85" s="14">
        <f>334.91</f>
        <v>334.91</v>
      </c>
      <c r="Q85" s="14"/>
      <c r="R85" s="14"/>
      <c r="S85" s="14">
        <f>334.91</f>
        <v>334.91</v>
      </c>
      <c r="T85" s="14"/>
      <c r="U85" s="14"/>
      <c r="V85" s="14"/>
      <c r="W85" s="47">
        <f>0</f>
        <v>0</v>
      </c>
      <c r="X85" s="47"/>
    </row>
    <row r="86" spans="1:24" s="1" customFormat="1" ht="24" customHeight="1">
      <c r="A86" s="11" t="s">
        <v>150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 t="s">
        <v>91</v>
      </c>
      <c r="M86" s="12"/>
      <c r="N86" s="12" t="s">
        <v>151</v>
      </c>
      <c r="O86" s="12"/>
      <c r="P86" s="14">
        <f>0</f>
        <v>0</v>
      </c>
      <c r="Q86" s="14"/>
      <c r="R86" s="14"/>
      <c r="S86" s="18" t="s">
        <v>37</v>
      </c>
      <c r="T86" s="18"/>
      <c r="U86" s="18"/>
      <c r="V86" s="18"/>
      <c r="W86" s="48" t="s">
        <v>37</v>
      </c>
      <c r="X86" s="48"/>
    </row>
    <row r="87" spans="1:24" s="1" customFormat="1" ht="24" customHeight="1">
      <c r="A87" s="11" t="s">
        <v>152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 t="s">
        <v>91</v>
      </c>
      <c r="M87" s="12"/>
      <c r="N87" s="12" t="s">
        <v>153</v>
      </c>
      <c r="O87" s="12"/>
      <c r="P87" s="14">
        <f>55550</f>
        <v>55550</v>
      </c>
      <c r="Q87" s="14"/>
      <c r="R87" s="14"/>
      <c r="S87" s="14">
        <f>55550</f>
        <v>55550</v>
      </c>
      <c r="T87" s="14"/>
      <c r="U87" s="14"/>
      <c r="V87" s="14"/>
      <c r="W87" s="47">
        <f>0</f>
        <v>0</v>
      </c>
      <c r="X87" s="47"/>
    </row>
    <row r="88" spans="1:24" s="1" customFormat="1" ht="13.5" customHeight="1">
      <c r="A88" s="11" t="s">
        <v>154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 t="s">
        <v>91</v>
      </c>
      <c r="M88" s="12"/>
      <c r="N88" s="12" t="s">
        <v>155</v>
      </c>
      <c r="O88" s="12"/>
      <c r="P88" s="14">
        <f>112987.68</f>
        <v>112987.68</v>
      </c>
      <c r="Q88" s="14"/>
      <c r="R88" s="14"/>
      <c r="S88" s="14">
        <f>112987.68</f>
        <v>112987.68</v>
      </c>
      <c r="T88" s="14"/>
      <c r="U88" s="14"/>
      <c r="V88" s="14"/>
      <c r="W88" s="47">
        <f>0</f>
        <v>0</v>
      </c>
      <c r="X88" s="47"/>
    </row>
    <row r="89" spans="1:24" s="1" customFormat="1" ht="13.5" customHeight="1">
      <c r="A89" s="11" t="s">
        <v>98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 t="s">
        <v>91</v>
      </c>
      <c r="M89" s="12"/>
      <c r="N89" s="12" t="s">
        <v>156</v>
      </c>
      <c r="O89" s="12"/>
      <c r="P89" s="14">
        <f>10000</f>
        <v>10000</v>
      </c>
      <c r="Q89" s="14"/>
      <c r="R89" s="14"/>
      <c r="S89" s="14">
        <f>10000</f>
        <v>10000</v>
      </c>
      <c r="T89" s="14"/>
      <c r="U89" s="14"/>
      <c r="V89" s="14"/>
      <c r="W89" s="47">
        <f>0</f>
        <v>0</v>
      </c>
      <c r="X89" s="47"/>
    </row>
    <row r="90" spans="1:24" s="1" customFormat="1" ht="15" customHeight="1">
      <c r="A90" s="43" t="s">
        <v>157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 t="s">
        <v>158</v>
      </c>
      <c r="M90" s="44"/>
      <c r="N90" s="44" t="s">
        <v>36</v>
      </c>
      <c r="O90" s="44"/>
      <c r="P90" s="45">
        <f>-5460570.55</f>
        <v>-5460570.55</v>
      </c>
      <c r="Q90" s="45"/>
      <c r="R90" s="45"/>
      <c r="S90" s="45">
        <f>-4994943.83</f>
        <v>-4994943.83</v>
      </c>
      <c r="T90" s="45"/>
      <c r="U90" s="45"/>
      <c r="V90" s="45"/>
      <c r="W90" s="46" t="s">
        <v>36</v>
      </c>
      <c r="X90" s="46"/>
    </row>
    <row r="91" spans="1:24" s="1" customFormat="1" ht="13.5" customHeight="1">
      <c r="A91" s="8" t="s">
        <v>10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s="1" customFormat="1" ht="13.5" customHeight="1">
      <c r="A92" s="39" t="s">
        <v>159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s="1" customFormat="1" ht="45.75" customHeight="1">
      <c r="A93" s="40" t="s">
        <v>22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 t="s">
        <v>23</v>
      </c>
      <c r="M93" s="40"/>
      <c r="N93" s="40" t="s">
        <v>160</v>
      </c>
      <c r="O93" s="40"/>
      <c r="P93" s="41" t="s">
        <v>25</v>
      </c>
      <c r="Q93" s="41"/>
      <c r="R93" s="41"/>
      <c r="S93" s="41" t="s">
        <v>26</v>
      </c>
      <c r="T93" s="41"/>
      <c r="U93" s="41"/>
      <c r="V93" s="41"/>
      <c r="W93" s="42" t="s">
        <v>27</v>
      </c>
      <c r="X93" s="42"/>
    </row>
    <row r="94" spans="1:24" s="1" customFormat="1" ht="12.75" customHeight="1">
      <c r="A94" s="36" t="s">
        <v>28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 t="s">
        <v>29</v>
      </c>
      <c r="M94" s="36"/>
      <c r="N94" s="36" t="s">
        <v>30</v>
      </c>
      <c r="O94" s="36"/>
      <c r="P94" s="37" t="s">
        <v>31</v>
      </c>
      <c r="Q94" s="37"/>
      <c r="R94" s="37"/>
      <c r="S94" s="37" t="s">
        <v>32</v>
      </c>
      <c r="T94" s="37"/>
      <c r="U94" s="37"/>
      <c r="V94" s="37"/>
      <c r="W94" s="38" t="s">
        <v>33</v>
      </c>
      <c r="X94" s="38"/>
    </row>
    <row r="95" spans="1:24" s="1" customFormat="1" ht="13.5" customHeight="1">
      <c r="A95" s="31" t="s">
        <v>161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162</v>
      </c>
      <c r="M95" s="32"/>
      <c r="N95" s="32" t="s">
        <v>36</v>
      </c>
      <c r="O95" s="32"/>
      <c r="P95" s="33">
        <f>5460570.55</f>
        <v>5460570.55</v>
      </c>
      <c r="Q95" s="33"/>
      <c r="R95" s="33"/>
      <c r="S95" s="34">
        <f>4994943.83</f>
        <v>4994943.83</v>
      </c>
      <c r="T95" s="34"/>
      <c r="U95" s="34"/>
      <c r="V95" s="34"/>
      <c r="W95" s="35" t="s">
        <v>36</v>
      </c>
      <c r="X95" s="35"/>
    </row>
    <row r="96" spans="1:24" s="1" customFormat="1" ht="13.5" customHeight="1">
      <c r="A96" s="29" t="s">
        <v>163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0" t="s">
        <v>10</v>
      </c>
      <c r="M96" s="20"/>
      <c r="N96" s="20" t="s">
        <v>10</v>
      </c>
      <c r="O96" s="20"/>
      <c r="P96" s="21" t="s">
        <v>10</v>
      </c>
      <c r="Q96" s="21"/>
      <c r="R96" s="21"/>
      <c r="S96" s="30" t="s">
        <v>10</v>
      </c>
      <c r="T96" s="30"/>
      <c r="U96" s="30"/>
      <c r="V96" s="30"/>
      <c r="W96" s="22" t="s">
        <v>10</v>
      </c>
      <c r="X96" s="22"/>
    </row>
    <row r="97" spans="1:24" s="1" customFormat="1" ht="13.5" customHeight="1">
      <c r="A97" s="23" t="s">
        <v>164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4" t="s">
        <v>165</v>
      </c>
      <c r="M97" s="24"/>
      <c r="N97" s="25" t="s">
        <v>36</v>
      </c>
      <c r="O97" s="25"/>
      <c r="P97" s="26" t="s">
        <v>37</v>
      </c>
      <c r="Q97" s="26"/>
      <c r="R97" s="26"/>
      <c r="S97" s="27" t="s">
        <v>37</v>
      </c>
      <c r="T97" s="27"/>
      <c r="U97" s="27"/>
      <c r="V97" s="27"/>
      <c r="W97" s="28" t="s">
        <v>37</v>
      </c>
      <c r="X97" s="28"/>
    </row>
    <row r="98" spans="1:24" s="1" customFormat="1" ht="13.5" customHeight="1">
      <c r="A98" s="11" t="s">
        <v>10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 t="s">
        <v>165</v>
      </c>
      <c r="M98" s="12"/>
      <c r="N98" s="12" t="s">
        <v>10</v>
      </c>
      <c r="O98" s="12"/>
      <c r="P98" s="17" t="s">
        <v>37</v>
      </c>
      <c r="Q98" s="17"/>
      <c r="R98" s="17"/>
      <c r="S98" s="18" t="s">
        <v>37</v>
      </c>
      <c r="T98" s="18"/>
      <c r="U98" s="18"/>
      <c r="V98" s="18"/>
      <c r="W98" s="19" t="s">
        <v>37</v>
      </c>
      <c r="X98" s="19"/>
    </row>
    <row r="99" spans="1:24" s="1" customFormat="1" ht="13.5" customHeight="1">
      <c r="A99" s="11" t="s">
        <v>166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20" t="s">
        <v>167</v>
      </c>
      <c r="M99" s="20"/>
      <c r="N99" s="20" t="s">
        <v>36</v>
      </c>
      <c r="O99" s="20"/>
      <c r="P99" s="21" t="s">
        <v>37</v>
      </c>
      <c r="Q99" s="21"/>
      <c r="R99" s="21"/>
      <c r="S99" s="18" t="s">
        <v>37</v>
      </c>
      <c r="T99" s="18"/>
      <c r="U99" s="18"/>
      <c r="V99" s="18"/>
      <c r="W99" s="22" t="s">
        <v>37</v>
      </c>
      <c r="X99" s="22"/>
    </row>
    <row r="100" spans="1:24" s="1" customFormat="1" ht="13.5" customHeight="1">
      <c r="A100" s="11" t="s">
        <v>10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 t="s">
        <v>167</v>
      </c>
      <c r="M100" s="12"/>
      <c r="N100" s="12" t="s">
        <v>10</v>
      </c>
      <c r="O100" s="12"/>
      <c r="P100" s="17" t="s">
        <v>37</v>
      </c>
      <c r="Q100" s="17"/>
      <c r="R100" s="17"/>
      <c r="S100" s="18" t="s">
        <v>37</v>
      </c>
      <c r="T100" s="18"/>
      <c r="U100" s="18"/>
      <c r="V100" s="18"/>
      <c r="W100" s="19" t="s">
        <v>37</v>
      </c>
      <c r="X100" s="19"/>
    </row>
    <row r="101" spans="1:24" s="1" customFormat="1" ht="13.5" customHeight="1">
      <c r="A101" s="11" t="s">
        <v>168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 t="s">
        <v>169</v>
      </c>
      <c r="M101" s="12"/>
      <c r="N101" s="12" t="s">
        <v>170</v>
      </c>
      <c r="O101" s="12"/>
      <c r="P101" s="13">
        <f>5460570.55</f>
        <v>5460570.55</v>
      </c>
      <c r="Q101" s="13"/>
      <c r="R101" s="13"/>
      <c r="S101" s="14">
        <f>4994943.83</f>
        <v>4994943.83</v>
      </c>
      <c r="T101" s="14"/>
      <c r="U101" s="14"/>
      <c r="V101" s="14"/>
      <c r="W101" s="16">
        <f>465626.72</f>
        <v>465626.72</v>
      </c>
      <c r="X101" s="16"/>
    </row>
    <row r="102" spans="1:24" s="1" customFormat="1" ht="13.5" customHeight="1">
      <c r="A102" s="11" t="s">
        <v>171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 t="s">
        <v>172</v>
      </c>
      <c r="M102" s="12"/>
      <c r="N102" s="12" t="s">
        <v>173</v>
      </c>
      <c r="O102" s="12"/>
      <c r="P102" s="13">
        <f>-12177100</f>
        <v>-12177100</v>
      </c>
      <c r="Q102" s="13"/>
      <c r="R102" s="13"/>
      <c r="S102" s="14">
        <f>-12402634.24</f>
        <v>-12402634.24</v>
      </c>
      <c r="T102" s="14"/>
      <c r="U102" s="14"/>
      <c r="V102" s="14"/>
      <c r="W102" s="15" t="s">
        <v>36</v>
      </c>
      <c r="X102" s="15"/>
    </row>
    <row r="103" spans="1:24" s="1" customFormat="1" ht="13.5" customHeight="1">
      <c r="A103" s="11" t="s">
        <v>174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 t="s">
        <v>175</v>
      </c>
      <c r="M103" s="12"/>
      <c r="N103" s="12" t="s">
        <v>176</v>
      </c>
      <c r="O103" s="12"/>
      <c r="P103" s="13">
        <f>17637670.55</f>
        <v>17637670.55</v>
      </c>
      <c r="Q103" s="13"/>
      <c r="R103" s="13"/>
      <c r="S103" s="14">
        <f>17397578.07</f>
        <v>17397578.07</v>
      </c>
      <c r="T103" s="14"/>
      <c r="U103" s="14"/>
      <c r="V103" s="14"/>
      <c r="W103" s="15" t="s">
        <v>36</v>
      </c>
      <c r="X103" s="15"/>
    </row>
    <row r="104" spans="1:24" s="1" customFormat="1" ht="13.5" customHeight="1">
      <c r="A104" s="10" t="s">
        <v>10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s="1" customFormat="1" ht="13.5" customHeight="1">
      <c r="A105" s="57"/>
      <c r="B105" s="57"/>
      <c r="C105" s="57"/>
      <c r="D105" s="57"/>
      <c r="E105" s="57"/>
      <c r="F105" s="57"/>
      <c r="G105" s="57"/>
      <c r="H105" s="57"/>
      <c r="I105" s="58"/>
      <c r="J105" s="58"/>
      <c r="K105" s="58"/>
      <c r="L105" s="58"/>
      <c r="M105" s="58"/>
      <c r="N105" s="58"/>
      <c r="O105" s="58"/>
      <c r="P105" s="58"/>
      <c r="Q105" s="58"/>
      <c r="R105" s="57"/>
      <c r="S105" s="57"/>
      <c r="T105" s="57"/>
      <c r="U105" s="57"/>
      <c r="V105" s="57"/>
      <c r="W105" s="57"/>
      <c r="X105" s="57"/>
    </row>
    <row r="106" spans="1:24" s="1" customFormat="1" ht="13.5" customHeight="1">
      <c r="A106" s="57"/>
      <c r="B106" s="57"/>
      <c r="C106" s="57"/>
      <c r="D106" s="57"/>
      <c r="E106" s="57"/>
      <c r="F106" s="57"/>
      <c r="G106" s="57"/>
      <c r="H106" s="57"/>
      <c r="I106" s="59"/>
      <c r="J106" s="60"/>
      <c r="K106" s="60"/>
      <c r="L106" s="60"/>
      <c r="M106" s="59"/>
      <c r="N106" s="59"/>
      <c r="O106" s="60"/>
      <c r="P106" s="60"/>
      <c r="Q106" s="57"/>
      <c r="R106" s="57"/>
      <c r="S106" s="57"/>
      <c r="T106" s="57"/>
      <c r="U106" s="57"/>
      <c r="V106" s="57"/>
      <c r="W106" s="57"/>
      <c r="X106" s="57"/>
    </row>
    <row r="107" spans="1:24" s="1" customFormat="1" ht="7.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</row>
    <row r="108" spans="1:24" s="1" customFormat="1" ht="13.5" customHeight="1">
      <c r="A108" s="57"/>
      <c r="B108" s="57"/>
      <c r="C108" s="57"/>
      <c r="D108" s="57"/>
      <c r="E108" s="57"/>
      <c r="F108" s="57"/>
      <c r="G108" s="57"/>
      <c r="H108" s="57"/>
      <c r="I108" s="58"/>
      <c r="J108" s="58"/>
      <c r="K108" s="58"/>
      <c r="L108" s="58"/>
      <c r="M108" s="58"/>
      <c r="N108" s="58"/>
      <c r="O108" s="58"/>
      <c r="P108" s="58"/>
      <c r="Q108" s="58"/>
      <c r="R108" s="57"/>
      <c r="S108" s="57"/>
      <c r="T108" s="57"/>
      <c r="U108" s="57"/>
      <c r="V108" s="57"/>
      <c r="W108" s="57"/>
      <c r="X108" s="57"/>
    </row>
    <row r="109" spans="1:24" s="1" customFormat="1" ht="13.5" customHeight="1">
      <c r="A109" s="57"/>
      <c r="B109" s="57"/>
      <c r="C109" s="57"/>
      <c r="D109" s="57"/>
      <c r="E109" s="57"/>
      <c r="F109" s="57"/>
      <c r="G109" s="57"/>
      <c r="H109" s="57"/>
      <c r="I109" s="59"/>
      <c r="J109" s="60"/>
      <c r="K109" s="60"/>
      <c r="L109" s="60"/>
      <c r="M109" s="59"/>
      <c r="N109" s="59"/>
      <c r="O109" s="60"/>
      <c r="P109" s="60"/>
      <c r="Q109" s="57"/>
      <c r="R109" s="57"/>
      <c r="S109" s="57"/>
      <c r="T109" s="57"/>
      <c r="U109" s="57"/>
      <c r="V109" s="57"/>
      <c r="W109" s="57"/>
      <c r="X109" s="57"/>
    </row>
    <row r="110" spans="1:24" s="1" customFormat="1" ht="7.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</row>
    <row r="111" spans="1:24" s="1" customFormat="1" ht="13.5" customHeight="1">
      <c r="A111" s="57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7"/>
      <c r="S111" s="57"/>
      <c r="T111" s="57"/>
      <c r="U111" s="57"/>
      <c r="V111" s="57"/>
      <c r="W111" s="57"/>
      <c r="X111" s="57"/>
    </row>
    <row r="112" spans="1:24" s="1" customFormat="1" ht="13.5" customHeight="1">
      <c r="A112" s="57"/>
      <c r="B112" s="57"/>
      <c r="C112" s="59"/>
      <c r="D112" s="60"/>
      <c r="E112" s="60"/>
      <c r="F112" s="60"/>
      <c r="G112" s="60"/>
      <c r="H112" s="59"/>
      <c r="I112" s="59"/>
      <c r="J112" s="60"/>
      <c r="K112" s="60"/>
      <c r="L112" s="60"/>
      <c r="M112" s="59"/>
      <c r="N112" s="59"/>
      <c r="O112" s="60"/>
      <c r="P112" s="60"/>
      <c r="Q112" s="57"/>
      <c r="R112" s="57"/>
      <c r="S112" s="57"/>
      <c r="T112" s="57"/>
      <c r="U112" s="57"/>
      <c r="V112" s="57"/>
      <c r="W112" s="57"/>
      <c r="X112" s="57"/>
    </row>
    <row r="113" spans="1:24" s="1" customFormat="1" ht="15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</row>
    <row r="114" spans="1:24" s="1" customFormat="1" ht="13.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</row>
    <row r="115" spans="1:24" s="1" customFormat="1" ht="13.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</row>
  </sheetData>
  <sheetProtection/>
  <mergeCells count="593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X38"/>
    <mergeCell ref="A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X91"/>
    <mergeCell ref="A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X104"/>
    <mergeCell ref="A105:H105"/>
    <mergeCell ref="I105:M105"/>
    <mergeCell ref="N105:Q105"/>
    <mergeCell ref="R105:X105"/>
    <mergeCell ref="A106:H106"/>
    <mergeCell ref="J106:L106"/>
    <mergeCell ref="O106:P106"/>
    <mergeCell ref="Q106:X106"/>
    <mergeCell ref="A107:X107"/>
    <mergeCell ref="A108:H108"/>
    <mergeCell ref="I108:M108"/>
    <mergeCell ref="N108:Q108"/>
    <mergeCell ref="R108:X108"/>
    <mergeCell ref="A109:H109"/>
    <mergeCell ref="J109:L109"/>
    <mergeCell ref="O109:P109"/>
    <mergeCell ref="Q109:X109"/>
    <mergeCell ref="A110:X110"/>
    <mergeCell ref="A111:B111"/>
    <mergeCell ref="C111:H111"/>
    <mergeCell ref="I111:M111"/>
    <mergeCell ref="N111:Q111"/>
    <mergeCell ref="R111:X111"/>
    <mergeCell ref="A114:J114"/>
    <mergeCell ref="K114:X114"/>
    <mergeCell ref="A115:X115"/>
    <mergeCell ref="A112:B112"/>
    <mergeCell ref="D112:G112"/>
    <mergeCell ref="J112:L112"/>
    <mergeCell ref="O112:P112"/>
    <mergeCell ref="Q112:X112"/>
    <mergeCell ref="A113:X11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9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Fininans</dc:creator>
  <cp:keywords/>
  <dc:description/>
  <cp:lastModifiedBy>Fininans</cp:lastModifiedBy>
  <dcterms:created xsi:type="dcterms:W3CDTF">2021-02-09T06:13:43Z</dcterms:created>
  <dcterms:modified xsi:type="dcterms:W3CDTF">2021-02-09T06:26:21Z</dcterms:modified>
  <cp:category/>
  <cp:version/>
  <cp:contentType/>
  <cp:contentStatus/>
</cp:coreProperties>
</file>