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<sst xmlns="http://schemas.openxmlformats.org/spreadsheetml/2006/main" count="374" uniqueCount="161">
  <si>
    <t>ОТЧЕТ ОБ ИСПОЛНЕНИИ БЮДЖЕТА</t>
  </si>
  <si>
    <t>КОДЫ</t>
  </si>
  <si>
    <t xml:space="preserve">Форма по ОКУД </t>
  </si>
  <si>
    <t>0503117</t>
  </si>
  <si>
    <t>на 1 апреля 2019 г.</t>
  </si>
  <si>
    <t xml:space="preserve">Дата </t>
  </si>
  <si>
    <t>Наименование финансового органа</t>
  </si>
  <si>
    <t>РКЦ ЕЙСК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</si>
  <si>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</si>
  <si>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</si>
  <si>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</si>
  <si>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</si>
  <si>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 Ейскоукрепленского сельского поселения Щербиновского района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</si>
  <si>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</si>
  <si>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</si>
  <si>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</si>
  <si>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</si>
  <si>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</si>
  <si>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</si>
  <si>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</si>
  <si>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</si>
  <si>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</si>
  <si>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</si>
  <si>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</si>
  <si>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</si>
  <si>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</si>
  <si>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</si>
  <si>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</si>
  <si>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</si>
  <si>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</si>
  <si>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</si>
  <si>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</si>
  <si>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</si>
  <si>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</si>
  <si>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</si>
  <si>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</si>
  <si>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</si>
  <si>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</si>
  <si>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</si>
  <si>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</si>
  <si>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</si>
  <si>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</si>
  <si>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</si>
  <si>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</si>
  <si>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</si>
  <si>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</si>
  <si>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</si>
  <si>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</si>
  <si>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</si>
  <si>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</si>
  <si>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</si>
  <si>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</si>
  <si>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</si>
  <si>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</si>
  <si>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</si>
  <si>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</si>
  <si>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</si>
  <si>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</si>
  <si>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</si>
  <si>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</si>
  <si>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</si>
  <si>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</si>
  <si>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</si>
  <si>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</si>
  <si>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</si>
  <si>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</si>
  <si>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</si>
  <si>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</si>
  <si>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</si>
  <si>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</si>
  <si>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</si>
  <si>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</si>
  <si>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</si>
  <si>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</si>
  <si>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</si>
  <si>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</si>
  <si>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</si>
  <si>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</si>
  <si>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</si>
  <si>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</si>
  <si>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</si>
  <si>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</si>
  <si>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</si>
  <si>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</si>
  <si>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</si>
  <si>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</si>
  <si>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</si>
  <si>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</si>
  <si>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</si>
  <si>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992 0104 0100700190 129</t>
  </si>
  <si>
    <t>Прочая закупка товаров, работ и услуг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</si>
  <si>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</si>
  <si>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</si>
  <si>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</si>
  <si>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</si>
  <si>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</si>
  <si>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</si>
  <si>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</si>
  <si>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</si>
  <si>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</si>
  <si>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</si>
  <si>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</si>
  <si>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</si>
  <si>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</si>
  <si>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Специальные расходы</t>
  </si>
  <si>
    <t>992 0107 7800110590 880</t>
  </si>
  <si>
    <t>Резервные средства</t>
  </si>
  <si>
    <t>992 0111 7100110420 870</t>
  </si>
  <si>
    <t>992 0113 0100110010 244</t>
  </si>
  <si>
    <t>992 0113 0100110019 244</t>
  </si>
  <si>
    <t>992 0113 0100210020 244</t>
  </si>
  <si>
    <t>992 0113 0100310030 244</t>
  </si>
  <si>
    <t>992 0113 0100910480 244</t>
  </si>
  <si>
    <t>Публичные нормативные выплаты гражданам несоциального характера</t>
  </si>
  <si>
    <t>992 0113 0100910480 330</t>
  </si>
  <si>
    <t>992 0113 0300210080 244</t>
  </si>
  <si>
    <t>992 0203 7100851180 121</t>
  </si>
  <si>
    <t>992 0203 7100851180 129</t>
  </si>
  <si>
    <t>992 0309 1900110430 244</t>
  </si>
  <si>
    <t>992 0314 1900210490 244</t>
  </si>
  <si>
    <t>992 0314 1900310500 244</t>
  </si>
  <si>
    <t>992 0409 2000110460 244</t>
  </si>
  <si>
    <t>992 0409 20001S2440 244</t>
  </si>
  <si>
    <t>992 0409 2000210530 244</t>
  </si>
  <si>
    <t>992 0502 2200310570 244</t>
  </si>
  <si>
    <t>992 0503 2200110550 244</t>
  </si>
  <si>
    <t>992 0503 2200210560 244</t>
  </si>
  <si>
    <t>992 0707 1400310330 244</t>
  </si>
  <si>
    <t>Фонд оплаты труда казенных учреждений</t>
  </si>
  <si>
    <t>992 0801 1200100590 111</t>
  </si>
  <si>
    <t>Иные выплаты персоналу казенных учреждений, за исключением фонда оплаты труда</t>
  </si>
  <si>
    <t>992 0801 1200100590 112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</si>
  <si>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</si>
  <si>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992 0801 1200100590 119</t>
  </si>
  <si>
    <t>992 0801 1200100590 244</t>
  </si>
  <si>
    <t>992 0801 1200100590 851</t>
  </si>
  <si>
    <t>992 0801 1200100590 853</t>
  </si>
  <si>
    <t>992 0801 1200100599 244</t>
  </si>
  <si>
    <t>Иные пенсии, социальные доплаты к пенсиям</t>
  </si>
  <si>
    <t>992 1001 9900110120 312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</si>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</sst>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8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1">
      <selection activeCell="Z98" sqref="Z9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0" t="s">
        <v>5</v>
      </c>
      <c r="W3" s="10"/>
      <c r="X3" s="4">
        <v>43556</v>
      </c>
    </row>
    <row r="4" spans="1:24" s="1" customFormat="1" ht="13.5" customHeight="1">
      <c r="A4" s="9" t="s">
        <v>6</v>
      </c>
      <c r="B4" s="9"/>
      <c r="C4" s="9"/>
      <c r="D4" s="9"/>
      <c r="E4" s="9"/>
      <c r="F4" s="55" t="s">
        <v>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5" t="s">
        <v>12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17</v>
      </c>
      <c r="B8" s="9"/>
      <c r="C8" s="9"/>
      <c r="D8" s="9"/>
      <c r="E8" s="9" t="s">
        <v>18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19</v>
      </c>
      <c r="U8" s="10"/>
      <c r="V8" s="10"/>
      <c r="W8" s="10"/>
      <c r="X8" s="7" t="s">
        <v>20</v>
      </c>
    </row>
    <row r="9" spans="1:24" s="1" customFormat="1" ht="13.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1" customFormat="1" ht="34.5" customHeight="1">
      <c r="A10" s="41" t="s">
        <v>22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 t="s">
        <v>23</v>
      </c>
      <c r="M10" s="41"/>
      <c r="N10" s="41" t="s">
        <v>24</v>
      </c>
      <c r="O10" s="41"/>
      <c r="P10" s="42" t="s">
        <v>25</v>
      </c>
      <c r="Q10" s="42"/>
      <c r="R10" s="42"/>
      <c r="S10" s="42" t="s">
        <v>26</v>
      </c>
      <c r="T10" s="42"/>
      <c r="U10" s="42"/>
      <c r="V10" s="42"/>
      <c r="W10" s="43" t="s">
        <v>27</v>
      </c>
      <c r="X10" s="43"/>
    </row>
    <row r="11" spans="1:24" s="1" customFormat="1" ht="12.75" customHeight="1">
      <c r="A11" s="37" t="s">
        <v>28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 t="s">
        <v>29</v>
      </c>
      <c r="M11" s="37"/>
      <c r="N11" s="37" t="s">
        <v>30</v>
      </c>
      <c r="O11" s="37"/>
      <c r="P11" s="38" t="s">
        <v>31</v>
      </c>
      <c r="Q11" s="38"/>
      <c r="R11" s="38"/>
      <c r="S11" s="38" t="s">
        <v>32</v>
      </c>
      <c r="T11" s="38"/>
      <c r="U11" s="38"/>
      <c r="V11" s="38"/>
      <c r="W11" s="39" t="s">
        <v>33</v>
      </c>
      <c r="X11" s="39"/>
    </row>
    <row r="12" spans="1:24" s="1" customFormat="1" ht="13.5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 t="s">
        <v>35</v>
      </c>
      <c r="M12" s="33"/>
      <c r="N12" s="33" t="s">
        <v>36</v>
      </c>
      <c r="O12" s="33"/>
      <c r="P12" s="35">
        <f>12523684</f>
        <v>12523684</v>
      </c>
      <c r="Q12" s="35"/>
      <c r="R12" s="35"/>
      <c r="S12" s="35">
        <f>1847427.75</f>
        <v>1847427.75</v>
      </c>
      <c r="T12" s="35"/>
      <c r="U12" s="35"/>
      <c r="V12" s="35"/>
      <c r="W12" s="50">
        <f>10676256.25</f>
        <v>10676256.25</v>
      </c>
      <c r="X12" s="50"/>
    </row>
    <row r="13" spans="1:24" s="1" customFormat="1" ht="45" customHeight="1">
      <c r="A13" s="24" t="s">
        <v>37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6" t="s">
        <v>35</v>
      </c>
      <c r="M13" s="26"/>
      <c r="N13" s="26" t="s">
        <v>38</v>
      </c>
      <c r="O13" s="26"/>
      <c r="P13" s="52">
        <f>0</f>
        <v>0</v>
      </c>
      <c r="Q13" s="52"/>
      <c r="R13" s="52"/>
      <c r="S13" s="28" t="s">
        <v>39</v>
      </c>
      <c r="T13" s="28"/>
      <c r="U13" s="28"/>
      <c r="V13" s="28"/>
      <c r="W13" s="53" t="s">
        <v>39</v>
      </c>
      <c r="X13" s="53"/>
    </row>
    <row r="14" spans="1:24" s="1" customFormat="1" ht="66" customHeight="1">
      <c r="A14" s="24" t="s">
        <v>40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6" t="s">
        <v>35</v>
      </c>
      <c r="M14" s="26"/>
      <c r="N14" s="26" t="s">
        <v>41</v>
      </c>
      <c r="O14" s="26"/>
      <c r="P14" s="52">
        <f>364500</f>
        <v>364500</v>
      </c>
      <c r="Q14" s="52"/>
      <c r="R14" s="52"/>
      <c r="S14" s="52">
        <f>131721.09</f>
        <v>131721.09</v>
      </c>
      <c r="T14" s="52"/>
      <c r="U14" s="52"/>
      <c r="V14" s="52"/>
      <c r="W14" s="54">
        <f>232778.91</f>
        <v>232778.91</v>
      </c>
      <c r="X14" s="54"/>
    </row>
    <row r="15" spans="1:24" s="1" customFormat="1" ht="54.75" customHeight="1">
      <c r="A15" s="24" t="s">
        <v>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 t="s">
        <v>35</v>
      </c>
      <c r="M15" s="26"/>
      <c r="N15" s="26" t="s">
        <v>43</v>
      </c>
      <c r="O15" s="26"/>
      <c r="P15" s="52">
        <f>0</f>
        <v>0</v>
      </c>
      <c r="Q15" s="52"/>
      <c r="R15" s="52"/>
      <c r="S15" s="28" t="s">
        <v>39</v>
      </c>
      <c r="T15" s="28"/>
      <c r="U15" s="28"/>
      <c r="V15" s="28"/>
      <c r="W15" s="53" t="s">
        <v>39</v>
      </c>
      <c r="X15" s="53"/>
    </row>
    <row r="16" spans="1:24" s="1" customFormat="1" ht="75.75" customHeight="1">
      <c r="A16" s="24" t="s">
        <v>44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 t="s">
        <v>35</v>
      </c>
      <c r="M16" s="26"/>
      <c r="N16" s="26" t="s">
        <v>45</v>
      </c>
      <c r="O16" s="26"/>
      <c r="P16" s="52">
        <f>3200</f>
        <v>3200</v>
      </c>
      <c r="Q16" s="52"/>
      <c r="R16" s="52"/>
      <c r="S16" s="52">
        <f>920.34</f>
        <v>920.34</v>
      </c>
      <c r="T16" s="52"/>
      <c r="U16" s="52"/>
      <c r="V16" s="52"/>
      <c r="W16" s="54">
        <f>2279.66</f>
        <v>2279.66</v>
      </c>
      <c r="X16" s="54"/>
    </row>
    <row r="17" spans="1:24" s="1" customFormat="1" ht="45" customHeight="1">
      <c r="A17" s="24" t="s">
        <v>46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6" t="s">
        <v>35</v>
      </c>
      <c r="M17" s="26"/>
      <c r="N17" s="26" t="s">
        <v>47</v>
      </c>
      <c r="O17" s="26"/>
      <c r="P17" s="52">
        <f>0</f>
        <v>0</v>
      </c>
      <c r="Q17" s="52"/>
      <c r="R17" s="52"/>
      <c r="S17" s="28" t="s">
        <v>39</v>
      </c>
      <c r="T17" s="28"/>
      <c r="U17" s="28"/>
      <c r="V17" s="28"/>
      <c r="W17" s="53" t="s">
        <v>39</v>
      </c>
      <c r="X17" s="53"/>
    </row>
    <row r="18" spans="1:24" s="1" customFormat="1" ht="66" customHeight="1">
      <c r="A18" s="24" t="s">
        <v>48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 t="s">
        <v>35</v>
      </c>
      <c r="M18" s="26"/>
      <c r="N18" s="26" t="s">
        <v>49</v>
      </c>
      <c r="O18" s="26"/>
      <c r="P18" s="52">
        <f>560000</f>
        <v>560000</v>
      </c>
      <c r="Q18" s="52"/>
      <c r="R18" s="52"/>
      <c r="S18" s="52">
        <f>193130.29</f>
        <v>193130.29</v>
      </c>
      <c r="T18" s="52"/>
      <c r="U18" s="52"/>
      <c r="V18" s="52"/>
      <c r="W18" s="54">
        <f>366869.71</f>
        <v>366869.71</v>
      </c>
      <c r="X18" s="54"/>
    </row>
    <row r="19" spans="1:24" s="1" customFormat="1" ht="66" customHeight="1">
      <c r="A19" s="24" t="s">
        <v>50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6" t="s">
        <v>35</v>
      </c>
      <c r="M19" s="26"/>
      <c r="N19" s="26" t="s">
        <v>51</v>
      </c>
      <c r="O19" s="26"/>
      <c r="P19" s="28" t="s">
        <v>39</v>
      </c>
      <c r="Q19" s="28"/>
      <c r="R19" s="28"/>
      <c r="S19" s="52">
        <f>-25923.71</f>
        <v>-25923.71</v>
      </c>
      <c r="T19" s="52"/>
      <c r="U19" s="52"/>
      <c r="V19" s="52"/>
      <c r="W19" s="53" t="s">
        <v>39</v>
      </c>
      <c r="X19" s="53"/>
    </row>
    <row r="20" spans="1:24" s="1" customFormat="1" ht="45" customHeight="1">
      <c r="A20" s="24" t="s">
        <v>52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6" t="s">
        <v>35</v>
      </c>
      <c r="M20" s="26"/>
      <c r="N20" s="26" t="s">
        <v>53</v>
      </c>
      <c r="O20" s="26"/>
      <c r="P20" s="52">
        <f>2850000</f>
        <v>2850000</v>
      </c>
      <c r="Q20" s="52"/>
      <c r="R20" s="52"/>
      <c r="S20" s="52">
        <f>414357.65</f>
        <v>414357.65</v>
      </c>
      <c r="T20" s="52"/>
      <c r="U20" s="52"/>
      <c r="V20" s="52"/>
      <c r="W20" s="54">
        <f>2435642.35</f>
        <v>2435642.35</v>
      </c>
      <c r="X20" s="54"/>
    </row>
    <row r="21" spans="1:24" s="1" customFormat="1" ht="24" customHeight="1">
      <c r="A21" s="24" t="s">
        <v>54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6" t="s">
        <v>35</v>
      </c>
      <c r="M21" s="26"/>
      <c r="N21" s="26" t="s">
        <v>55</v>
      </c>
      <c r="O21" s="26"/>
      <c r="P21" s="28" t="s">
        <v>39</v>
      </c>
      <c r="Q21" s="28"/>
      <c r="R21" s="28"/>
      <c r="S21" s="52">
        <f>35</f>
        <v>35</v>
      </c>
      <c r="T21" s="52"/>
      <c r="U21" s="52"/>
      <c r="V21" s="52"/>
      <c r="W21" s="53" t="s">
        <v>39</v>
      </c>
      <c r="X21" s="53"/>
    </row>
    <row r="22" spans="1:24" s="1" customFormat="1" ht="54.75" customHeight="1">
      <c r="A22" s="24" t="s">
        <v>56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6" t="s">
        <v>35</v>
      </c>
      <c r="M22" s="26"/>
      <c r="N22" s="26" t="s">
        <v>57</v>
      </c>
      <c r="O22" s="26"/>
      <c r="P22" s="28" t="s">
        <v>39</v>
      </c>
      <c r="Q22" s="28"/>
      <c r="R22" s="28"/>
      <c r="S22" s="52">
        <f>889.44</f>
        <v>889.44</v>
      </c>
      <c r="T22" s="52"/>
      <c r="U22" s="52"/>
      <c r="V22" s="52"/>
      <c r="W22" s="53" t="s">
        <v>39</v>
      </c>
      <c r="X22" s="53"/>
    </row>
    <row r="23" spans="1:24" s="1" customFormat="1" ht="13.5" customHeight="1">
      <c r="A23" s="24" t="s">
        <v>58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6" t="s">
        <v>35</v>
      </c>
      <c r="M23" s="26"/>
      <c r="N23" s="26" t="s">
        <v>59</v>
      </c>
      <c r="O23" s="26"/>
      <c r="P23" s="52">
        <f>780000</f>
        <v>780000</v>
      </c>
      <c r="Q23" s="52"/>
      <c r="R23" s="52"/>
      <c r="S23" s="28" t="s">
        <v>39</v>
      </c>
      <c r="T23" s="28"/>
      <c r="U23" s="28"/>
      <c r="V23" s="28"/>
      <c r="W23" s="54">
        <f>780000</f>
        <v>780000</v>
      </c>
      <c r="X23" s="54"/>
    </row>
    <row r="24" spans="1:24" s="1" customFormat="1" ht="24" customHeight="1">
      <c r="A24" s="24" t="s">
        <v>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6" t="s">
        <v>35</v>
      </c>
      <c r="M24" s="26"/>
      <c r="N24" s="26" t="s">
        <v>61</v>
      </c>
      <c r="O24" s="26"/>
      <c r="P24" s="52">
        <f>400000</f>
        <v>400000</v>
      </c>
      <c r="Q24" s="52"/>
      <c r="R24" s="52"/>
      <c r="S24" s="52">
        <f>11261.11</f>
        <v>11261.11</v>
      </c>
      <c r="T24" s="52"/>
      <c r="U24" s="52"/>
      <c r="V24" s="52"/>
      <c r="W24" s="54">
        <f>388738.89</f>
        <v>388738.89</v>
      </c>
      <c r="X24" s="54"/>
    </row>
    <row r="25" spans="1:24" s="1" customFormat="1" ht="24" customHeight="1">
      <c r="A25" s="24" t="s">
        <v>62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6" t="s">
        <v>35</v>
      </c>
      <c r="M25" s="26"/>
      <c r="N25" s="26" t="s">
        <v>63</v>
      </c>
      <c r="O25" s="26"/>
      <c r="P25" s="52">
        <f>1800000</f>
        <v>1800000</v>
      </c>
      <c r="Q25" s="52"/>
      <c r="R25" s="52"/>
      <c r="S25" s="52">
        <f>282568</f>
        <v>282568</v>
      </c>
      <c r="T25" s="52"/>
      <c r="U25" s="52"/>
      <c r="V25" s="52"/>
      <c r="W25" s="54">
        <f>1517432</f>
        <v>1517432</v>
      </c>
      <c r="X25" s="54"/>
    </row>
    <row r="26" spans="1:24" s="1" customFormat="1" ht="24" customHeight="1">
      <c r="A26" s="24" t="s">
        <v>64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6" t="s">
        <v>35</v>
      </c>
      <c r="M26" s="26"/>
      <c r="N26" s="26" t="s">
        <v>65</v>
      </c>
      <c r="O26" s="26"/>
      <c r="P26" s="52">
        <f>1900000</f>
        <v>1900000</v>
      </c>
      <c r="Q26" s="52"/>
      <c r="R26" s="52"/>
      <c r="S26" s="52">
        <f>32018.54</f>
        <v>32018.54</v>
      </c>
      <c r="T26" s="52"/>
      <c r="U26" s="52"/>
      <c r="V26" s="52"/>
      <c r="W26" s="54">
        <f>1867981.46</f>
        <v>1867981.46</v>
      </c>
      <c r="X26" s="54"/>
    </row>
    <row r="27" spans="1:24" s="1" customFormat="1" ht="45" customHeight="1">
      <c r="A27" s="24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6" t="s">
        <v>35</v>
      </c>
      <c r="M27" s="26"/>
      <c r="N27" s="26" t="s">
        <v>67</v>
      </c>
      <c r="O27" s="26"/>
      <c r="P27" s="52">
        <f>3184</f>
        <v>3184</v>
      </c>
      <c r="Q27" s="52"/>
      <c r="R27" s="52"/>
      <c r="S27" s="28" t="s">
        <v>39</v>
      </c>
      <c r="T27" s="28"/>
      <c r="U27" s="28"/>
      <c r="V27" s="28"/>
      <c r="W27" s="54">
        <f>3184</f>
        <v>3184</v>
      </c>
      <c r="X27" s="54"/>
    </row>
    <row r="28" spans="1:24" s="1" customFormat="1" ht="24" customHeight="1">
      <c r="A28" s="24" t="s">
        <v>68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6" t="s">
        <v>35</v>
      </c>
      <c r="M28" s="26"/>
      <c r="N28" s="26" t="s">
        <v>69</v>
      </c>
      <c r="O28" s="26"/>
      <c r="P28" s="28" t="s">
        <v>39</v>
      </c>
      <c r="Q28" s="28"/>
      <c r="R28" s="28"/>
      <c r="S28" s="52">
        <f>6550</f>
        <v>6550</v>
      </c>
      <c r="T28" s="52"/>
      <c r="U28" s="52"/>
      <c r="V28" s="52"/>
      <c r="W28" s="53" t="s">
        <v>39</v>
      </c>
      <c r="X28" s="53"/>
    </row>
    <row r="29" spans="1:24" s="1" customFormat="1" ht="24" customHeight="1">
      <c r="A29" s="24" t="s">
        <v>70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6" t="s">
        <v>35</v>
      </c>
      <c r="M29" s="26"/>
      <c r="N29" s="26" t="s">
        <v>71</v>
      </c>
      <c r="O29" s="26"/>
      <c r="P29" s="52">
        <f>3057900</f>
        <v>3057900</v>
      </c>
      <c r="Q29" s="52"/>
      <c r="R29" s="52"/>
      <c r="S29" s="52">
        <f>764900</f>
        <v>764900</v>
      </c>
      <c r="T29" s="52"/>
      <c r="U29" s="52"/>
      <c r="V29" s="52"/>
      <c r="W29" s="54">
        <f>2293000</f>
        <v>2293000</v>
      </c>
      <c r="X29" s="54"/>
    </row>
    <row r="30" spans="1:24" s="1" customFormat="1" ht="13.5" customHeight="1">
      <c r="A30" s="24" t="s">
        <v>72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6" t="s">
        <v>35</v>
      </c>
      <c r="M30" s="26"/>
      <c r="N30" s="26" t="s">
        <v>73</v>
      </c>
      <c r="O30" s="26"/>
      <c r="P30" s="52">
        <f>579400</f>
        <v>579400</v>
      </c>
      <c r="Q30" s="52"/>
      <c r="R30" s="52"/>
      <c r="S30" s="28" t="s">
        <v>39</v>
      </c>
      <c r="T30" s="28"/>
      <c r="U30" s="28"/>
      <c r="V30" s="28"/>
      <c r="W30" s="54">
        <f>579400</f>
        <v>579400</v>
      </c>
      <c r="X30" s="54"/>
    </row>
    <row r="31" spans="1:24" s="1" customFormat="1" ht="24" customHeight="1">
      <c r="A31" s="24" t="s">
        <v>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6" t="s">
        <v>35</v>
      </c>
      <c r="M31" s="26"/>
      <c r="N31" s="26" t="s">
        <v>75</v>
      </c>
      <c r="O31" s="26"/>
      <c r="P31" s="52">
        <f>3800</f>
        <v>3800</v>
      </c>
      <c r="Q31" s="52"/>
      <c r="R31" s="52"/>
      <c r="S31" s="28" t="s">
        <v>39</v>
      </c>
      <c r="T31" s="28"/>
      <c r="U31" s="28"/>
      <c r="V31" s="28"/>
      <c r="W31" s="54">
        <f>3800</f>
        <v>3800</v>
      </c>
      <c r="X31" s="54"/>
    </row>
    <row r="32" spans="1:24" s="1" customFormat="1" ht="24" customHeight="1">
      <c r="A32" s="24" t="s">
        <v>76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6" t="s">
        <v>35</v>
      </c>
      <c r="M32" s="26"/>
      <c r="N32" s="26" t="s">
        <v>77</v>
      </c>
      <c r="O32" s="26"/>
      <c r="P32" s="52">
        <f>221700</f>
        <v>221700</v>
      </c>
      <c r="Q32" s="52"/>
      <c r="R32" s="52"/>
      <c r="S32" s="52">
        <f>35000</f>
        <v>35000</v>
      </c>
      <c r="T32" s="52"/>
      <c r="U32" s="52"/>
      <c r="V32" s="52"/>
      <c r="W32" s="54">
        <f>186700</f>
        <v>186700</v>
      </c>
      <c r="X32" s="54"/>
    </row>
    <row r="33" spans="1:24" s="1" customFormat="1" ht="54.75" customHeight="1">
      <c r="A33" s="24" t="s">
        <v>78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6" t="s">
        <v>35</v>
      </c>
      <c r="M33" s="26"/>
      <c r="N33" s="26" t="s">
        <v>79</v>
      </c>
      <c r="O33" s="26"/>
      <c r="P33" s="28" t="s">
        <v>39</v>
      </c>
      <c r="Q33" s="28"/>
      <c r="R33" s="28"/>
      <c r="S33" s="52">
        <f>0</f>
        <v>0</v>
      </c>
      <c r="T33" s="52"/>
      <c r="U33" s="52"/>
      <c r="V33" s="52"/>
      <c r="W33" s="53" t="s">
        <v>39</v>
      </c>
      <c r="X33" s="53"/>
    </row>
    <row r="34" spans="1:24" s="1" customFormat="1" ht="13.5" customHeight="1">
      <c r="A34" s="51" t="s">
        <v>10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s="1" customFormat="1" ht="13.5" customHeight="1">
      <c r="A35" s="40" t="s">
        <v>80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s="1" customFormat="1" ht="34.5" customHeight="1">
      <c r="A36" s="41" t="s">
        <v>22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 t="s">
        <v>23</v>
      </c>
      <c r="M36" s="41"/>
      <c r="N36" s="41" t="s">
        <v>81</v>
      </c>
      <c r="O36" s="41"/>
      <c r="P36" s="42" t="s">
        <v>25</v>
      </c>
      <c r="Q36" s="42"/>
      <c r="R36" s="42"/>
      <c r="S36" s="42" t="s">
        <v>26</v>
      </c>
      <c r="T36" s="42"/>
      <c r="U36" s="42"/>
      <c r="V36" s="42"/>
      <c r="W36" s="43" t="s">
        <v>27</v>
      </c>
      <c r="X36" s="43"/>
    </row>
    <row r="37" spans="1:24" s="1" customFormat="1" ht="13.5" customHeight="1">
      <c r="A37" s="37" t="s">
        <v>28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 t="s">
        <v>29</v>
      </c>
      <c r="M37" s="37"/>
      <c r="N37" s="37" t="s">
        <v>30</v>
      </c>
      <c r="O37" s="37"/>
      <c r="P37" s="38" t="s">
        <v>31</v>
      </c>
      <c r="Q37" s="38"/>
      <c r="R37" s="38"/>
      <c r="S37" s="38" t="s">
        <v>32</v>
      </c>
      <c r="T37" s="38"/>
      <c r="U37" s="38"/>
      <c r="V37" s="38"/>
      <c r="W37" s="39" t="s">
        <v>33</v>
      </c>
      <c r="X37" s="39"/>
    </row>
    <row r="38" spans="1:24" s="1" customFormat="1" ht="13.5" customHeight="1">
      <c r="A38" s="32" t="s">
        <v>82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 t="s">
        <v>83</v>
      </c>
      <c r="M38" s="33"/>
      <c r="N38" s="33" t="s">
        <v>36</v>
      </c>
      <c r="O38" s="33"/>
      <c r="P38" s="35">
        <f>17692211.58</f>
        <v>17692211.58</v>
      </c>
      <c r="Q38" s="35"/>
      <c r="R38" s="35"/>
      <c r="S38" s="35">
        <f>1852351.47</f>
        <v>1852351.47</v>
      </c>
      <c r="T38" s="35"/>
      <c r="U38" s="35"/>
      <c r="V38" s="35"/>
      <c r="W38" s="50">
        <f>15839860.11</f>
        <v>15839860.11</v>
      </c>
      <c r="X38" s="50"/>
    </row>
    <row r="39" spans="1:24" s="1" customFormat="1" ht="13.5" customHeight="1">
      <c r="A39" s="12" t="s">
        <v>84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 t="s">
        <v>83</v>
      </c>
      <c r="M39" s="13"/>
      <c r="N39" s="13" t="s">
        <v>85</v>
      </c>
      <c r="O39" s="13"/>
      <c r="P39" s="15">
        <f>579000</f>
        <v>579000</v>
      </c>
      <c r="Q39" s="15"/>
      <c r="R39" s="15"/>
      <c r="S39" s="15">
        <f>104072.02</f>
        <v>104072.02</v>
      </c>
      <c r="T39" s="15"/>
      <c r="U39" s="15"/>
      <c r="V39" s="15"/>
      <c r="W39" s="48">
        <f>474927.98</f>
        <v>474927.98</v>
      </c>
      <c r="X39" s="48"/>
    </row>
    <row r="40" spans="1:24" s="1" customFormat="1" ht="33.75" customHeight="1">
      <c r="A40" s="12" t="s">
        <v>86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 t="s">
        <v>83</v>
      </c>
      <c r="M40" s="13"/>
      <c r="N40" s="13" t="s">
        <v>87</v>
      </c>
      <c r="O40" s="13"/>
      <c r="P40" s="15">
        <f>174300</f>
        <v>174300</v>
      </c>
      <c r="Q40" s="15"/>
      <c r="R40" s="15"/>
      <c r="S40" s="15">
        <f>29919.74</f>
        <v>29919.74</v>
      </c>
      <c r="T40" s="15"/>
      <c r="U40" s="15"/>
      <c r="V40" s="15"/>
      <c r="W40" s="48">
        <f>144380.26</f>
        <v>144380.26</v>
      </c>
      <c r="X40" s="48"/>
    </row>
    <row r="41" spans="1:24" s="1" customFormat="1" ht="13.5" customHeight="1">
      <c r="A41" s="12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 t="s">
        <v>83</v>
      </c>
      <c r="M41" s="13"/>
      <c r="N41" s="13" t="s">
        <v>88</v>
      </c>
      <c r="O41" s="13"/>
      <c r="P41" s="15">
        <f>2093000</f>
        <v>2093000</v>
      </c>
      <c r="Q41" s="15"/>
      <c r="R41" s="15"/>
      <c r="S41" s="15">
        <f>287793.07</f>
        <v>287793.07</v>
      </c>
      <c r="T41" s="15"/>
      <c r="U41" s="15"/>
      <c r="V41" s="15"/>
      <c r="W41" s="48">
        <f>1805206.93</f>
        <v>1805206.93</v>
      </c>
      <c r="X41" s="48"/>
    </row>
    <row r="42" spans="1:24" s="1" customFormat="1" ht="33.75" customHeight="1">
      <c r="A42" s="12" t="s">
        <v>86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 t="s">
        <v>83</v>
      </c>
      <c r="M42" s="13"/>
      <c r="N42" s="13" t="s">
        <v>89</v>
      </c>
      <c r="O42" s="13"/>
      <c r="P42" s="15">
        <f>631000</f>
        <v>631000</v>
      </c>
      <c r="Q42" s="15"/>
      <c r="R42" s="15"/>
      <c r="S42" s="15">
        <f>82685.5</f>
        <v>82685.5</v>
      </c>
      <c r="T42" s="15"/>
      <c r="U42" s="15"/>
      <c r="V42" s="15"/>
      <c r="W42" s="48">
        <f>548314.5</f>
        <v>548314.5</v>
      </c>
      <c r="X42" s="48"/>
    </row>
    <row r="43" spans="1:24" s="1" customFormat="1" ht="13.5" customHeight="1">
      <c r="A43" s="12" t="s">
        <v>90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 t="s">
        <v>83</v>
      </c>
      <c r="M43" s="13"/>
      <c r="N43" s="13" t="s">
        <v>91</v>
      </c>
      <c r="O43" s="13"/>
      <c r="P43" s="15">
        <f>192900</f>
        <v>192900</v>
      </c>
      <c r="Q43" s="15"/>
      <c r="R43" s="15"/>
      <c r="S43" s="15">
        <f>21311.03</f>
        <v>21311.03</v>
      </c>
      <c r="T43" s="15"/>
      <c r="U43" s="15"/>
      <c r="V43" s="15"/>
      <c r="W43" s="48">
        <f>171588.97</f>
        <v>171588.97</v>
      </c>
      <c r="X43" s="48"/>
    </row>
    <row r="44" spans="1:24" s="1" customFormat="1" ht="13.5" customHeight="1">
      <c r="A44" s="12" t="s">
        <v>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 t="s">
        <v>83</v>
      </c>
      <c r="M44" s="13"/>
      <c r="N44" s="13" t="s">
        <v>93</v>
      </c>
      <c r="O44" s="13"/>
      <c r="P44" s="15">
        <f>2072</f>
        <v>2072</v>
      </c>
      <c r="Q44" s="15"/>
      <c r="R44" s="15"/>
      <c r="S44" s="15">
        <f>1072</f>
        <v>1072</v>
      </c>
      <c r="T44" s="15"/>
      <c r="U44" s="15"/>
      <c r="V44" s="15"/>
      <c r="W44" s="48">
        <f>1000</f>
        <v>1000</v>
      </c>
      <c r="X44" s="48"/>
    </row>
    <row r="45" spans="1:24" s="1" customFormat="1" ht="13.5" customHeight="1">
      <c r="A45" s="12" t="s">
        <v>94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 t="s">
        <v>83</v>
      </c>
      <c r="M45" s="13"/>
      <c r="N45" s="13" t="s">
        <v>95</v>
      </c>
      <c r="O45" s="13"/>
      <c r="P45" s="15">
        <f>9000</f>
        <v>9000</v>
      </c>
      <c r="Q45" s="15"/>
      <c r="R45" s="15"/>
      <c r="S45" s="15">
        <f>1574</f>
        <v>1574</v>
      </c>
      <c r="T45" s="15"/>
      <c r="U45" s="15"/>
      <c r="V45" s="15"/>
      <c r="W45" s="48">
        <f>7426</f>
        <v>7426</v>
      </c>
      <c r="X45" s="48"/>
    </row>
    <row r="46" spans="1:24" s="1" customFormat="1" ht="13.5" customHeight="1">
      <c r="A46" s="12" t="s">
        <v>96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 t="s">
        <v>83</v>
      </c>
      <c r="M46" s="13"/>
      <c r="N46" s="13" t="s">
        <v>97</v>
      </c>
      <c r="O46" s="13"/>
      <c r="P46" s="15">
        <f>6928</f>
        <v>6928</v>
      </c>
      <c r="Q46" s="15"/>
      <c r="R46" s="15"/>
      <c r="S46" s="15">
        <f>2435.29</f>
        <v>2435.29</v>
      </c>
      <c r="T46" s="15"/>
      <c r="U46" s="15"/>
      <c r="V46" s="15"/>
      <c r="W46" s="48">
        <f>4492.71</f>
        <v>4492.71</v>
      </c>
      <c r="X46" s="48"/>
    </row>
    <row r="47" spans="1:24" s="1" customFormat="1" ht="13.5" customHeight="1">
      <c r="A47" s="12" t="s">
        <v>90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 t="s">
        <v>83</v>
      </c>
      <c r="M47" s="13"/>
      <c r="N47" s="13" t="s">
        <v>98</v>
      </c>
      <c r="O47" s="13"/>
      <c r="P47" s="15">
        <f>3800</f>
        <v>3800</v>
      </c>
      <c r="Q47" s="15"/>
      <c r="R47" s="15"/>
      <c r="S47" s="19" t="s">
        <v>39</v>
      </c>
      <c r="T47" s="19"/>
      <c r="U47" s="19"/>
      <c r="V47" s="19"/>
      <c r="W47" s="48">
        <f>3800</f>
        <v>3800</v>
      </c>
      <c r="X47" s="48"/>
    </row>
    <row r="48" spans="1:24" s="1" customFormat="1" ht="13.5" customHeight="1">
      <c r="A48" s="12" t="s">
        <v>99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 t="s">
        <v>83</v>
      </c>
      <c r="M48" s="13"/>
      <c r="N48" s="13" t="s">
        <v>100</v>
      </c>
      <c r="O48" s="13"/>
      <c r="P48" s="15">
        <f>16000</f>
        <v>16000</v>
      </c>
      <c r="Q48" s="15"/>
      <c r="R48" s="15"/>
      <c r="S48" s="15">
        <f>8000</f>
        <v>8000</v>
      </c>
      <c r="T48" s="15"/>
      <c r="U48" s="15"/>
      <c r="V48" s="15"/>
      <c r="W48" s="48">
        <f>8000</f>
        <v>8000</v>
      </c>
      <c r="X48" s="48"/>
    </row>
    <row r="49" spans="1:24" s="1" customFormat="1" ht="13.5" customHeight="1">
      <c r="A49" s="12" t="s">
        <v>99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 t="s">
        <v>83</v>
      </c>
      <c r="M49" s="13"/>
      <c r="N49" s="13" t="s">
        <v>101</v>
      </c>
      <c r="O49" s="13"/>
      <c r="P49" s="15">
        <f>4200</f>
        <v>4200</v>
      </c>
      <c r="Q49" s="15"/>
      <c r="R49" s="15"/>
      <c r="S49" s="15">
        <f>2100</f>
        <v>2100</v>
      </c>
      <c r="T49" s="15"/>
      <c r="U49" s="15"/>
      <c r="V49" s="15"/>
      <c r="W49" s="48">
        <f>2100</f>
        <v>2100</v>
      </c>
      <c r="X49" s="48"/>
    </row>
    <row r="50" spans="1:24" s="1" customFormat="1" ht="13.5" customHeight="1">
      <c r="A50" s="12" t="s">
        <v>99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 t="s">
        <v>83</v>
      </c>
      <c r="M50" s="13"/>
      <c r="N50" s="13" t="s">
        <v>102</v>
      </c>
      <c r="O50" s="13"/>
      <c r="P50" s="15">
        <f>16800</f>
        <v>16800</v>
      </c>
      <c r="Q50" s="15"/>
      <c r="R50" s="15"/>
      <c r="S50" s="15">
        <f>8400</f>
        <v>8400</v>
      </c>
      <c r="T50" s="15"/>
      <c r="U50" s="15"/>
      <c r="V50" s="15"/>
      <c r="W50" s="48">
        <f>8400</f>
        <v>8400</v>
      </c>
      <c r="X50" s="48"/>
    </row>
    <row r="51" spans="1:24" s="1" customFormat="1" ht="13.5" customHeight="1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 t="s">
        <v>83</v>
      </c>
      <c r="M51" s="13"/>
      <c r="N51" s="13" t="s">
        <v>103</v>
      </c>
      <c r="O51" s="13"/>
      <c r="P51" s="15">
        <f>16000</f>
        <v>16000</v>
      </c>
      <c r="Q51" s="15"/>
      <c r="R51" s="15"/>
      <c r="S51" s="15">
        <f>8000</f>
        <v>8000</v>
      </c>
      <c r="T51" s="15"/>
      <c r="U51" s="15"/>
      <c r="V51" s="15"/>
      <c r="W51" s="48">
        <f>8000</f>
        <v>8000</v>
      </c>
      <c r="X51" s="48"/>
    </row>
    <row r="52" spans="1:24" s="1" customFormat="1" ht="13.5" customHeight="1">
      <c r="A52" s="12" t="s">
        <v>104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 t="s">
        <v>83</v>
      </c>
      <c r="M52" s="13"/>
      <c r="N52" s="13" t="s">
        <v>105</v>
      </c>
      <c r="O52" s="13"/>
      <c r="P52" s="15">
        <f>127510</f>
        <v>127510</v>
      </c>
      <c r="Q52" s="15"/>
      <c r="R52" s="15"/>
      <c r="S52" s="19" t="s">
        <v>39</v>
      </c>
      <c r="T52" s="19"/>
      <c r="U52" s="19"/>
      <c r="V52" s="19"/>
      <c r="W52" s="48">
        <f>127510</f>
        <v>127510</v>
      </c>
      <c r="X52" s="48"/>
    </row>
    <row r="53" spans="1:24" s="1" customFormat="1" ht="13.5" customHeight="1">
      <c r="A53" s="12" t="s">
        <v>106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 t="s">
        <v>83</v>
      </c>
      <c r="M53" s="13"/>
      <c r="N53" s="13" t="s">
        <v>107</v>
      </c>
      <c r="O53" s="13"/>
      <c r="P53" s="15">
        <f>10000</f>
        <v>10000</v>
      </c>
      <c r="Q53" s="15"/>
      <c r="R53" s="15"/>
      <c r="S53" s="19" t="s">
        <v>39</v>
      </c>
      <c r="T53" s="19"/>
      <c r="U53" s="19"/>
      <c r="V53" s="19"/>
      <c r="W53" s="48">
        <f>10000</f>
        <v>10000</v>
      </c>
      <c r="X53" s="48"/>
    </row>
    <row r="54" spans="1:24" s="1" customFormat="1" ht="13.5" customHeight="1">
      <c r="A54" s="12" t="s">
        <v>90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 t="s">
        <v>83</v>
      </c>
      <c r="M54" s="13"/>
      <c r="N54" s="13" t="s">
        <v>108</v>
      </c>
      <c r="O54" s="13"/>
      <c r="P54" s="15">
        <f>200000</f>
        <v>200000</v>
      </c>
      <c r="Q54" s="15"/>
      <c r="R54" s="15"/>
      <c r="S54" s="15">
        <f>64412.37</f>
        <v>64412.37</v>
      </c>
      <c r="T54" s="15"/>
      <c r="U54" s="15"/>
      <c r="V54" s="15"/>
      <c r="W54" s="48">
        <f>135587.63</f>
        <v>135587.63</v>
      </c>
      <c r="X54" s="48"/>
    </row>
    <row r="55" spans="1:24" s="1" customFormat="1" ht="13.5" customHeight="1">
      <c r="A55" s="12" t="s">
        <v>90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 t="s">
        <v>83</v>
      </c>
      <c r="M55" s="13"/>
      <c r="N55" s="13" t="s">
        <v>109</v>
      </c>
      <c r="O55" s="13"/>
      <c r="P55" s="15">
        <f>1600</f>
        <v>1600</v>
      </c>
      <c r="Q55" s="15"/>
      <c r="R55" s="15"/>
      <c r="S55" s="19" t="s">
        <v>39</v>
      </c>
      <c r="T55" s="19"/>
      <c r="U55" s="19"/>
      <c r="V55" s="19"/>
      <c r="W55" s="48">
        <f>1600</f>
        <v>1600</v>
      </c>
      <c r="X55" s="48"/>
    </row>
    <row r="56" spans="1:24" s="1" customFormat="1" ht="13.5" customHeight="1">
      <c r="A56" s="12" t="s">
        <v>90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 t="s">
        <v>83</v>
      </c>
      <c r="M56" s="13"/>
      <c r="N56" s="13" t="s">
        <v>110</v>
      </c>
      <c r="O56" s="13"/>
      <c r="P56" s="15">
        <f>50000</f>
        <v>50000</v>
      </c>
      <c r="Q56" s="15"/>
      <c r="R56" s="15"/>
      <c r="S56" s="15">
        <f>6844</f>
        <v>6844</v>
      </c>
      <c r="T56" s="15"/>
      <c r="U56" s="15"/>
      <c r="V56" s="15"/>
      <c r="W56" s="48">
        <f>43156</f>
        <v>43156</v>
      </c>
      <c r="X56" s="48"/>
    </row>
    <row r="57" spans="1:24" s="1" customFormat="1" ht="13.5" customHeight="1">
      <c r="A57" s="12" t="s">
        <v>90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83</v>
      </c>
      <c r="M57" s="13"/>
      <c r="N57" s="13" t="s">
        <v>111</v>
      </c>
      <c r="O57" s="13"/>
      <c r="P57" s="15">
        <f>10000</f>
        <v>10000</v>
      </c>
      <c r="Q57" s="15"/>
      <c r="R57" s="15"/>
      <c r="S57" s="19" t="s">
        <v>39</v>
      </c>
      <c r="T57" s="19"/>
      <c r="U57" s="19"/>
      <c r="V57" s="19"/>
      <c r="W57" s="48">
        <f>10000</f>
        <v>10000</v>
      </c>
      <c r="X57" s="48"/>
    </row>
    <row r="58" spans="1:24" s="1" customFormat="1" ht="13.5" customHeight="1">
      <c r="A58" s="12" t="s">
        <v>90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 t="s">
        <v>83</v>
      </c>
      <c r="M58" s="13"/>
      <c r="N58" s="13" t="s">
        <v>112</v>
      </c>
      <c r="O58" s="13"/>
      <c r="P58" s="15">
        <f>0</f>
        <v>0</v>
      </c>
      <c r="Q58" s="15"/>
      <c r="R58" s="15"/>
      <c r="S58" s="19" t="s">
        <v>39</v>
      </c>
      <c r="T58" s="19"/>
      <c r="U58" s="19"/>
      <c r="V58" s="19"/>
      <c r="W58" s="49" t="s">
        <v>39</v>
      </c>
      <c r="X58" s="49"/>
    </row>
    <row r="59" spans="1:24" s="1" customFormat="1" ht="13.5" customHeight="1">
      <c r="A59" s="12" t="s">
        <v>113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 t="s">
        <v>83</v>
      </c>
      <c r="M59" s="13"/>
      <c r="N59" s="13" t="s">
        <v>114</v>
      </c>
      <c r="O59" s="13"/>
      <c r="P59" s="15">
        <f>12000</f>
        <v>12000</v>
      </c>
      <c r="Q59" s="15"/>
      <c r="R59" s="15"/>
      <c r="S59" s="15">
        <f>2000</f>
        <v>2000</v>
      </c>
      <c r="T59" s="15"/>
      <c r="U59" s="15"/>
      <c r="V59" s="15"/>
      <c r="W59" s="48">
        <f>10000</f>
        <v>10000</v>
      </c>
      <c r="X59" s="48"/>
    </row>
    <row r="60" spans="1:24" s="1" customFormat="1" ht="13.5" customHeight="1">
      <c r="A60" s="12" t="s">
        <v>90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 t="s">
        <v>83</v>
      </c>
      <c r="M60" s="13"/>
      <c r="N60" s="13" t="s">
        <v>115</v>
      </c>
      <c r="O60" s="13"/>
      <c r="P60" s="15">
        <f>138000</f>
        <v>138000</v>
      </c>
      <c r="Q60" s="15"/>
      <c r="R60" s="15"/>
      <c r="S60" s="15">
        <f>22340</f>
        <v>22340</v>
      </c>
      <c r="T60" s="15"/>
      <c r="U60" s="15"/>
      <c r="V60" s="15"/>
      <c r="W60" s="48">
        <f>115660</f>
        <v>115660</v>
      </c>
      <c r="X60" s="48"/>
    </row>
    <row r="61" spans="1:24" s="1" customFormat="1" ht="13.5" customHeight="1">
      <c r="A61" s="12" t="s">
        <v>84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 t="s">
        <v>83</v>
      </c>
      <c r="M61" s="13"/>
      <c r="N61" s="13" t="s">
        <v>116</v>
      </c>
      <c r="O61" s="13"/>
      <c r="P61" s="15">
        <f>171000</f>
        <v>171000</v>
      </c>
      <c r="Q61" s="15"/>
      <c r="R61" s="15"/>
      <c r="S61" s="15">
        <f>27150.72</f>
        <v>27150.72</v>
      </c>
      <c r="T61" s="15"/>
      <c r="U61" s="15"/>
      <c r="V61" s="15"/>
      <c r="W61" s="48">
        <f>143849.28</f>
        <v>143849.28</v>
      </c>
      <c r="X61" s="48"/>
    </row>
    <row r="62" spans="1:24" s="1" customFormat="1" ht="33.75" customHeight="1">
      <c r="A62" s="12" t="s">
        <v>86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 t="s">
        <v>83</v>
      </c>
      <c r="M62" s="13"/>
      <c r="N62" s="13" t="s">
        <v>117</v>
      </c>
      <c r="O62" s="13"/>
      <c r="P62" s="15">
        <f>50700</f>
        <v>50700</v>
      </c>
      <c r="Q62" s="15"/>
      <c r="R62" s="15"/>
      <c r="S62" s="15">
        <f>7849.28</f>
        <v>7849.28</v>
      </c>
      <c r="T62" s="15"/>
      <c r="U62" s="15"/>
      <c r="V62" s="15"/>
      <c r="W62" s="48">
        <f>42850.72</f>
        <v>42850.72</v>
      </c>
      <c r="X62" s="48"/>
    </row>
    <row r="63" spans="1:24" s="1" customFormat="1" ht="13.5" customHeight="1">
      <c r="A63" s="12" t="s">
        <v>90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 t="s">
        <v>83</v>
      </c>
      <c r="M63" s="13"/>
      <c r="N63" s="13" t="s">
        <v>118</v>
      </c>
      <c r="O63" s="13"/>
      <c r="P63" s="15">
        <f>3000</f>
        <v>3000</v>
      </c>
      <c r="Q63" s="15"/>
      <c r="R63" s="15"/>
      <c r="S63" s="19" t="s">
        <v>39</v>
      </c>
      <c r="T63" s="19"/>
      <c r="U63" s="19"/>
      <c r="V63" s="19"/>
      <c r="W63" s="48">
        <f>3000</f>
        <v>3000</v>
      </c>
      <c r="X63" s="48"/>
    </row>
    <row r="64" spans="1:24" s="1" customFormat="1" ht="13.5" customHeight="1">
      <c r="A64" s="12" t="s">
        <v>90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 t="s">
        <v>83</v>
      </c>
      <c r="M64" s="13"/>
      <c r="N64" s="13" t="s">
        <v>119</v>
      </c>
      <c r="O64" s="13"/>
      <c r="P64" s="15">
        <f>2000</f>
        <v>2000</v>
      </c>
      <c r="Q64" s="15"/>
      <c r="R64" s="15"/>
      <c r="S64" s="19" t="s">
        <v>39</v>
      </c>
      <c r="T64" s="19"/>
      <c r="U64" s="19"/>
      <c r="V64" s="19"/>
      <c r="W64" s="48">
        <f>2000</f>
        <v>2000</v>
      </c>
      <c r="X64" s="48"/>
    </row>
    <row r="65" spans="1:24" s="1" customFormat="1" ht="13.5" customHeight="1">
      <c r="A65" s="12" t="s">
        <v>90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 t="s">
        <v>83</v>
      </c>
      <c r="M65" s="13"/>
      <c r="N65" s="13" t="s">
        <v>120</v>
      </c>
      <c r="O65" s="13"/>
      <c r="P65" s="15">
        <f>110000</f>
        <v>110000</v>
      </c>
      <c r="Q65" s="15"/>
      <c r="R65" s="15"/>
      <c r="S65" s="19" t="s">
        <v>39</v>
      </c>
      <c r="T65" s="19"/>
      <c r="U65" s="19"/>
      <c r="V65" s="19"/>
      <c r="W65" s="48">
        <f>110000</f>
        <v>110000</v>
      </c>
      <c r="X65" s="48"/>
    </row>
    <row r="66" spans="1:24" s="1" customFormat="1" ht="13.5" customHeight="1">
      <c r="A66" s="12" t="s">
        <v>90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 t="s">
        <v>83</v>
      </c>
      <c r="M66" s="13"/>
      <c r="N66" s="13" t="s">
        <v>121</v>
      </c>
      <c r="O66" s="13"/>
      <c r="P66" s="15">
        <f>3795922.58</f>
        <v>3795922.58</v>
      </c>
      <c r="Q66" s="15"/>
      <c r="R66" s="15"/>
      <c r="S66" s="19" t="s">
        <v>39</v>
      </c>
      <c r="T66" s="19"/>
      <c r="U66" s="19"/>
      <c r="V66" s="19"/>
      <c r="W66" s="48">
        <f>3795922.58</f>
        <v>3795922.58</v>
      </c>
      <c r="X66" s="48"/>
    </row>
    <row r="67" spans="1:24" s="1" customFormat="1" ht="13.5" customHeight="1">
      <c r="A67" s="12" t="s">
        <v>90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 t="s">
        <v>83</v>
      </c>
      <c r="M67" s="13"/>
      <c r="N67" s="13" t="s">
        <v>122</v>
      </c>
      <c r="O67" s="13"/>
      <c r="P67" s="15">
        <f>603500</f>
        <v>603500</v>
      </c>
      <c r="Q67" s="15"/>
      <c r="R67" s="15"/>
      <c r="S67" s="19" t="s">
        <v>39</v>
      </c>
      <c r="T67" s="19"/>
      <c r="U67" s="19"/>
      <c r="V67" s="19"/>
      <c r="W67" s="48">
        <f>603500</f>
        <v>603500</v>
      </c>
      <c r="X67" s="48"/>
    </row>
    <row r="68" spans="1:24" s="1" customFormat="1" ht="13.5" customHeight="1">
      <c r="A68" s="12" t="s">
        <v>90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 t="s">
        <v>83</v>
      </c>
      <c r="M68" s="13"/>
      <c r="N68" s="13" t="s">
        <v>123</v>
      </c>
      <c r="O68" s="13"/>
      <c r="P68" s="15">
        <f>77700</f>
        <v>77700</v>
      </c>
      <c r="Q68" s="15"/>
      <c r="R68" s="15"/>
      <c r="S68" s="19" t="s">
        <v>39</v>
      </c>
      <c r="T68" s="19"/>
      <c r="U68" s="19"/>
      <c r="V68" s="19"/>
      <c r="W68" s="48">
        <f>77700</f>
        <v>77700</v>
      </c>
      <c r="X68" s="48"/>
    </row>
    <row r="69" spans="1:24" s="1" customFormat="1" ht="13.5" customHeight="1">
      <c r="A69" s="12" t="s">
        <v>90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 t="s">
        <v>83</v>
      </c>
      <c r="M69" s="13"/>
      <c r="N69" s="13" t="s">
        <v>124</v>
      </c>
      <c r="O69" s="13"/>
      <c r="P69" s="15">
        <f>800000</f>
        <v>800000</v>
      </c>
      <c r="Q69" s="15"/>
      <c r="R69" s="15"/>
      <c r="S69" s="19" t="s">
        <v>39</v>
      </c>
      <c r="T69" s="19"/>
      <c r="U69" s="19"/>
      <c r="V69" s="19"/>
      <c r="W69" s="48">
        <f>800000</f>
        <v>800000</v>
      </c>
      <c r="X69" s="48"/>
    </row>
    <row r="70" spans="1:24" s="1" customFormat="1" ht="13.5" customHeight="1">
      <c r="A70" s="12" t="s">
        <v>90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 t="s">
        <v>83</v>
      </c>
      <c r="M70" s="13"/>
      <c r="N70" s="13" t="s">
        <v>125</v>
      </c>
      <c r="O70" s="13"/>
      <c r="P70" s="15">
        <f>1292963.52</f>
        <v>1292963.52</v>
      </c>
      <c r="Q70" s="15"/>
      <c r="R70" s="15"/>
      <c r="S70" s="15">
        <f>79350.98</f>
        <v>79350.98</v>
      </c>
      <c r="T70" s="15"/>
      <c r="U70" s="15"/>
      <c r="V70" s="15"/>
      <c r="W70" s="48">
        <f>1213612.54</f>
        <v>1213612.54</v>
      </c>
      <c r="X70" s="48"/>
    </row>
    <row r="71" spans="1:24" s="1" customFormat="1" ht="13.5" customHeight="1">
      <c r="A71" s="12" t="s">
        <v>90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 t="s">
        <v>83</v>
      </c>
      <c r="M71" s="13"/>
      <c r="N71" s="13" t="s">
        <v>126</v>
      </c>
      <c r="O71" s="13"/>
      <c r="P71" s="15">
        <f>280000</f>
        <v>280000</v>
      </c>
      <c r="Q71" s="15"/>
      <c r="R71" s="15"/>
      <c r="S71" s="15">
        <f>86915.66</f>
        <v>86915.66</v>
      </c>
      <c r="T71" s="15"/>
      <c r="U71" s="15"/>
      <c r="V71" s="15"/>
      <c r="W71" s="48">
        <f>193084.34</f>
        <v>193084.34</v>
      </c>
      <c r="X71" s="48"/>
    </row>
    <row r="72" spans="1:24" s="1" customFormat="1" ht="13.5" customHeight="1">
      <c r="A72" s="12" t="s">
        <v>90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 t="s">
        <v>83</v>
      </c>
      <c r="M72" s="13"/>
      <c r="N72" s="13" t="s">
        <v>127</v>
      </c>
      <c r="O72" s="13"/>
      <c r="P72" s="15">
        <f>30000</f>
        <v>30000</v>
      </c>
      <c r="Q72" s="15"/>
      <c r="R72" s="15"/>
      <c r="S72" s="15">
        <f>7050</f>
        <v>7050</v>
      </c>
      <c r="T72" s="15"/>
      <c r="U72" s="15"/>
      <c r="V72" s="15"/>
      <c r="W72" s="48">
        <f>22950</f>
        <v>22950</v>
      </c>
      <c r="X72" s="48"/>
    </row>
    <row r="73" spans="1:24" s="1" customFormat="1" ht="13.5" customHeight="1">
      <c r="A73" s="12" t="s">
        <v>128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 t="s">
        <v>83</v>
      </c>
      <c r="M73" s="13"/>
      <c r="N73" s="13" t="s">
        <v>129</v>
      </c>
      <c r="O73" s="13"/>
      <c r="P73" s="15">
        <f>3150645</f>
        <v>3150645</v>
      </c>
      <c r="Q73" s="15"/>
      <c r="R73" s="15"/>
      <c r="S73" s="15">
        <f>496855.99</f>
        <v>496855.99</v>
      </c>
      <c r="T73" s="15"/>
      <c r="U73" s="15"/>
      <c r="V73" s="15"/>
      <c r="W73" s="48">
        <f>2653789.01</f>
        <v>2653789.01</v>
      </c>
      <c r="X73" s="48"/>
    </row>
    <row r="74" spans="1:24" s="1" customFormat="1" ht="24" customHeight="1">
      <c r="A74" s="12" t="s">
        <v>130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 t="s">
        <v>83</v>
      </c>
      <c r="M74" s="13"/>
      <c r="N74" s="13" t="s">
        <v>131</v>
      </c>
      <c r="O74" s="13"/>
      <c r="P74" s="15">
        <f>62918.41</f>
        <v>62918.41</v>
      </c>
      <c r="Q74" s="15"/>
      <c r="R74" s="15"/>
      <c r="S74" s="15">
        <f>5178.09</f>
        <v>5178.09</v>
      </c>
      <c r="T74" s="15"/>
      <c r="U74" s="15"/>
      <c r="V74" s="15"/>
      <c r="W74" s="48">
        <f>57740.32</f>
        <v>57740.32</v>
      </c>
      <c r="X74" s="48"/>
    </row>
    <row r="75" spans="1:24" s="1" customFormat="1" ht="24" customHeight="1">
      <c r="A75" s="12" t="s">
        <v>132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 t="s">
        <v>83</v>
      </c>
      <c r="M75" s="13"/>
      <c r="N75" s="13" t="s">
        <v>133</v>
      </c>
      <c r="O75" s="13"/>
      <c r="P75" s="15">
        <f>951494</f>
        <v>951494</v>
      </c>
      <c r="Q75" s="15"/>
      <c r="R75" s="15"/>
      <c r="S75" s="15">
        <f>145570.54</f>
        <v>145570.54</v>
      </c>
      <c r="T75" s="15"/>
      <c r="U75" s="15"/>
      <c r="V75" s="15"/>
      <c r="W75" s="48">
        <f>805923.46</f>
        <v>805923.46</v>
      </c>
      <c r="X75" s="48"/>
    </row>
    <row r="76" spans="1:24" s="1" customFormat="1" ht="13.5" customHeight="1">
      <c r="A76" s="12" t="s">
        <v>90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 t="s">
        <v>83</v>
      </c>
      <c r="M76" s="13"/>
      <c r="N76" s="13" t="s">
        <v>134</v>
      </c>
      <c r="O76" s="13"/>
      <c r="P76" s="15">
        <f>1889783.68</f>
        <v>1889783.68</v>
      </c>
      <c r="Q76" s="15"/>
      <c r="R76" s="15"/>
      <c r="S76" s="15">
        <f>324440.21</f>
        <v>324440.21</v>
      </c>
      <c r="T76" s="15"/>
      <c r="U76" s="15"/>
      <c r="V76" s="15"/>
      <c r="W76" s="48">
        <f>1565343.47</f>
        <v>1565343.47</v>
      </c>
      <c r="X76" s="48"/>
    </row>
    <row r="77" spans="1:24" s="1" customFormat="1" ht="13.5" customHeight="1">
      <c r="A77" s="12" t="s">
        <v>92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 t="s">
        <v>83</v>
      </c>
      <c r="M77" s="13"/>
      <c r="N77" s="13" t="s">
        <v>135</v>
      </c>
      <c r="O77" s="13"/>
      <c r="P77" s="15">
        <f>6366</f>
        <v>6366</v>
      </c>
      <c r="Q77" s="15"/>
      <c r="R77" s="15"/>
      <c r="S77" s="15">
        <f>537</f>
        <v>537</v>
      </c>
      <c r="T77" s="15"/>
      <c r="U77" s="15"/>
      <c r="V77" s="15"/>
      <c r="W77" s="48">
        <f>5829</f>
        <v>5829</v>
      </c>
      <c r="X77" s="48"/>
    </row>
    <row r="78" spans="1:24" s="1" customFormat="1" ht="13.5" customHeight="1">
      <c r="A78" s="12" t="s">
        <v>96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 t="s">
        <v>83</v>
      </c>
      <c r="M78" s="13"/>
      <c r="N78" s="13" t="s">
        <v>136</v>
      </c>
      <c r="O78" s="13"/>
      <c r="P78" s="15">
        <f>2463</f>
        <v>2463</v>
      </c>
      <c r="Q78" s="15"/>
      <c r="R78" s="15"/>
      <c r="S78" s="15">
        <f>309.24</f>
        <v>309.24</v>
      </c>
      <c r="T78" s="15"/>
      <c r="U78" s="15"/>
      <c r="V78" s="15"/>
      <c r="W78" s="48">
        <f>2153.76</f>
        <v>2153.76</v>
      </c>
      <c r="X78" s="48"/>
    </row>
    <row r="79" spans="1:24" s="1" customFormat="1" ht="13.5" customHeight="1">
      <c r="A79" s="12" t="s">
        <v>90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 t="s">
        <v>83</v>
      </c>
      <c r="M79" s="13"/>
      <c r="N79" s="13" t="s">
        <v>137</v>
      </c>
      <c r="O79" s="13"/>
      <c r="P79" s="15">
        <f>334.91</f>
        <v>334.91</v>
      </c>
      <c r="Q79" s="15"/>
      <c r="R79" s="15"/>
      <c r="S79" s="15">
        <f>299.66</f>
        <v>299.66</v>
      </c>
      <c r="T79" s="15"/>
      <c r="U79" s="15"/>
      <c r="V79" s="15"/>
      <c r="W79" s="48">
        <f>35.25</f>
        <v>35.25</v>
      </c>
      <c r="X79" s="48"/>
    </row>
    <row r="80" spans="1:24" s="1" customFormat="1" ht="13.5" customHeight="1">
      <c r="A80" s="12" t="s">
        <v>138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 t="s">
        <v>83</v>
      </c>
      <c r="M80" s="13"/>
      <c r="N80" s="13" t="s">
        <v>139</v>
      </c>
      <c r="O80" s="13"/>
      <c r="P80" s="15">
        <f>107310.48</f>
        <v>107310.48</v>
      </c>
      <c r="Q80" s="15"/>
      <c r="R80" s="15"/>
      <c r="S80" s="15">
        <f>17885.08</f>
        <v>17885.08</v>
      </c>
      <c r="T80" s="15"/>
      <c r="U80" s="15"/>
      <c r="V80" s="15"/>
      <c r="W80" s="48">
        <f>89425.4</f>
        <v>89425.4</v>
      </c>
      <c r="X80" s="48"/>
    </row>
    <row r="81" spans="1:24" s="1" customFormat="1" ht="13.5" customHeight="1">
      <c r="A81" s="12" t="s">
        <v>90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 t="s">
        <v>83</v>
      </c>
      <c r="M81" s="13"/>
      <c r="N81" s="13" t="s">
        <v>140</v>
      </c>
      <c r="O81" s="13"/>
      <c r="P81" s="15">
        <f>10000</f>
        <v>10000</v>
      </c>
      <c r="Q81" s="15"/>
      <c r="R81" s="15"/>
      <c r="S81" s="19" t="s">
        <v>39</v>
      </c>
      <c r="T81" s="19"/>
      <c r="U81" s="19"/>
      <c r="V81" s="19"/>
      <c r="W81" s="48">
        <f>10000</f>
        <v>10000</v>
      </c>
      <c r="X81" s="48"/>
    </row>
    <row r="82" spans="1:24" s="1" customFormat="1" ht="15" customHeight="1">
      <c r="A82" s="44" t="s">
        <v>141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 t="s">
        <v>142</v>
      </c>
      <c r="M82" s="45"/>
      <c r="N82" s="45" t="s">
        <v>36</v>
      </c>
      <c r="O82" s="45"/>
      <c r="P82" s="46">
        <f>-5168527.58</f>
        <v>-5168527.58</v>
      </c>
      <c r="Q82" s="46"/>
      <c r="R82" s="46"/>
      <c r="S82" s="46">
        <f>-4923.72</f>
        <v>-4923.72</v>
      </c>
      <c r="T82" s="46"/>
      <c r="U82" s="46"/>
      <c r="V82" s="46"/>
      <c r="W82" s="47" t="s">
        <v>36</v>
      </c>
      <c r="X82" s="47"/>
    </row>
    <row r="83" spans="1:24" s="1" customFormat="1" ht="13.5" customHeight="1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1" customFormat="1" ht="13.5" customHeight="1">
      <c r="A84" s="40" t="s">
        <v>143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s="1" customFormat="1" ht="45.75" customHeight="1">
      <c r="A85" s="41" t="s">
        <v>22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 t="s">
        <v>23</v>
      </c>
      <c r="M85" s="41"/>
      <c r="N85" s="41" t="s">
        <v>144</v>
      </c>
      <c r="O85" s="41"/>
      <c r="P85" s="42" t="s">
        <v>25</v>
      </c>
      <c r="Q85" s="42"/>
      <c r="R85" s="42"/>
      <c r="S85" s="42" t="s">
        <v>26</v>
      </c>
      <c r="T85" s="42"/>
      <c r="U85" s="42"/>
      <c r="V85" s="42"/>
      <c r="W85" s="43" t="s">
        <v>27</v>
      </c>
      <c r="X85" s="43"/>
    </row>
    <row r="86" spans="1:24" s="1" customFormat="1" ht="12.75" customHeight="1">
      <c r="A86" s="37" t="s">
        <v>28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 t="s">
        <v>29</v>
      </c>
      <c r="M86" s="37"/>
      <c r="N86" s="37" t="s">
        <v>30</v>
      </c>
      <c r="O86" s="37"/>
      <c r="P86" s="38" t="s">
        <v>31</v>
      </c>
      <c r="Q86" s="38"/>
      <c r="R86" s="38"/>
      <c r="S86" s="38" t="s">
        <v>32</v>
      </c>
      <c r="T86" s="38"/>
      <c r="U86" s="38"/>
      <c r="V86" s="38"/>
      <c r="W86" s="39" t="s">
        <v>33</v>
      </c>
      <c r="X86" s="39"/>
    </row>
    <row r="87" spans="1:24" s="1" customFormat="1" ht="13.5" customHeight="1">
      <c r="A87" s="32" t="s">
        <v>145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 t="s">
        <v>146</v>
      </c>
      <c r="M87" s="33"/>
      <c r="N87" s="33" t="s">
        <v>36</v>
      </c>
      <c r="O87" s="33"/>
      <c r="P87" s="34">
        <f>5168527.58</f>
        <v>5168527.58</v>
      </c>
      <c r="Q87" s="34"/>
      <c r="R87" s="34"/>
      <c r="S87" s="35">
        <f>4923.72</f>
        <v>4923.72</v>
      </c>
      <c r="T87" s="35"/>
      <c r="U87" s="35"/>
      <c r="V87" s="35"/>
      <c r="W87" s="36" t="s">
        <v>36</v>
      </c>
      <c r="X87" s="36"/>
    </row>
    <row r="88" spans="1:24" s="1" customFormat="1" ht="13.5" customHeight="1">
      <c r="A88" s="30" t="s">
        <v>147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1" t="s">
        <v>10</v>
      </c>
      <c r="M88" s="21"/>
      <c r="N88" s="21" t="s">
        <v>10</v>
      </c>
      <c r="O88" s="21"/>
      <c r="P88" s="22" t="s">
        <v>10</v>
      </c>
      <c r="Q88" s="22"/>
      <c r="R88" s="22"/>
      <c r="S88" s="31" t="s">
        <v>10</v>
      </c>
      <c r="T88" s="31"/>
      <c r="U88" s="31"/>
      <c r="V88" s="31"/>
      <c r="W88" s="23" t="s">
        <v>10</v>
      </c>
      <c r="X88" s="23"/>
    </row>
    <row r="89" spans="1:24" s="1" customFormat="1" ht="13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5" t="s">
        <v>149</v>
      </c>
      <c r="M89" s="25"/>
      <c r="N89" s="26" t="s">
        <v>36</v>
      </c>
      <c r="O89" s="26"/>
      <c r="P89" s="27" t="s">
        <v>39</v>
      </c>
      <c r="Q89" s="27"/>
      <c r="R89" s="27"/>
      <c r="S89" s="28" t="s">
        <v>39</v>
      </c>
      <c r="T89" s="28"/>
      <c r="U89" s="28"/>
      <c r="V89" s="28"/>
      <c r="W89" s="29" t="s">
        <v>39</v>
      </c>
      <c r="X89" s="29"/>
    </row>
    <row r="90" spans="1:24" s="1" customFormat="1" ht="13.5" customHeight="1">
      <c r="A90" s="12" t="s">
        <v>10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 t="s">
        <v>149</v>
      </c>
      <c r="M90" s="13"/>
      <c r="N90" s="13" t="s">
        <v>10</v>
      </c>
      <c r="O90" s="13"/>
      <c r="P90" s="18" t="s">
        <v>39</v>
      </c>
      <c r="Q90" s="18"/>
      <c r="R90" s="18"/>
      <c r="S90" s="19" t="s">
        <v>39</v>
      </c>
      <c r="T90" s="19"/>
      <c r="U90" s="19"/>
      <c r="V90" s="19"/>
      <c r="W90" s="20" t="s">
        <v>39</v>
      </c>
      <c r="X90" s="20"/>
    </row>
    <row r="91" spans="1:24" s="1" customFormat="1" ht="13.5" customHeight="1">
      <c r="A91" s="12" t="s">
        <v>150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21" t="s">
        <v>151</v>
      </c>
      <c r="M91" s="21"/>
      <c r="N91" s="21" t="s">
        <v>36</v>
      </c>
      <c r="O91" s="21"/>
      <c r="P91" s="22" t="s">
        <v>39</v>
      </c>
      <c r="Q91" s="22"/>
      <c r="R91" s="22"/>
      <c r="S91" s="19" t="s">
        <v>39</v>
      </c>
      <c r="T91" s="19"/>
      <c r="U91" s="19"/>
      <c r="V91" s="19"/>
      <c r="W91" s="23" t="s">
        <v>39</v>
      </c>
      <c r="X91" s="23"/>
    </row>
    <row r="92" spans="1:24" s="1" customFormat="1" ht="13.5" customHeight="1">
      <c r="A92" s="12" t="s">
        <v>10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 t="s">
        <v>151</v>
      </c>
      <c r="M92" s="13"/>
      <c r="N92" s="13" t="s">
        <v>10</v>
      </c>
      <c r="O92" s="13"/>
      <c r="P92" s="18" t="s">
        <v>39</v>
      </c>
      <c r="Q92" s="18"/>
      <c r="R92" s="18"/>
      <c r="S92" s="19" t="s">
        <v>39</v>
      </c>
      <c r="T92" s="19"/>
      <c r="U92" s="19"/>
      <c r="V92" s="19"/>
      <c r="W92" s="20" t="s">
        <v>39</v>
      </c>
      <c r="X92" s="20"/>
    </row>
    <row r="93" spans="1:24" s="1" customFormat="1" ht="13.5" customHeight="1">
      <c r="A93" s="12" t="s">
        <v>152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 t="s">
        <v>153</v>
      </c>
      <c r="M93" s="13"/>
      <c r="N93" s="13" t="s">
        <v>154</v>
      </c>
      <c r="O93" s="13"/>
      <c r="P93" s="14">
        <f>5168527.58</f>
        <v>5168527.58</v>
      </c>
      <c r="Q93" s="14"/>
      <c r="R93" s="14"/>
      <c r="S93" s="15">
        <f>4923.72</f>
        <v>4923.72</v>
      </c>
      <c r="T93" s="15"/>
      <c r="U93" s="15"/>
      <c r="V93" s="15"/>
      <c r="W93" s="17">
        <f>5163603.86</f>
        <v>5163603.86</v>
      </c>
      <c r="X93" s="17"/>
    </row>
    <row r="94" spans="1:24" s="1" customFormat="1" ht="13.5" customHeight="1">
      <c r="A94" s="12" t="s">
        <v>155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 t="s">
        <v>156</v>
      </c>
      <c r="M94" s="13"/>
      <c r="N94" s="13" t="s">
        <v>157</v>
      </c>
      <c r="O94" s="13"/>
      <c r="P94" s="14">
        <f>-12523684</f>
        <v>-12523684</v>
      </c>
      <c r="Q94" s="14"/>
      <c r="R94" s="14"/>
      <c r="S94" s="15">
        <f>-1850114.08</f>
        <v>-1850114.08</v>
      </c>
      <c r="T94" s="15"/>
      <c r="U94" s="15"/>
      <c r="V94" s="15"/>
      <c r="W94" s="16" t="s">
        <v>36</v>
      </c>
      <c r="X94" s="16"/>
    </row>
    <row r="95" spans="1:24" s="1" customFormat="1" ht="13.5" customHeight="1">
      <c r="A95" s="12" t="s">
        <v>158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 t="s">
        <v>159</v>
      </c>
      <c r="M95" s="13"/>
      <c r="N95" s="13" t="s">
        <v>160</v>
      </c>
      <c r="O95" s="13"/>
      <c r="P95" s="14">
        <f>17692211.58</f>
        <v>17692211.58</v>
      </c>
      <c r="Q95" s="14"/>
      <c r="R95" s="14"/>
      <c r="S95" s="15">
        <f>1855037.8</f>
        <v>1855037.8</v>
      </c>
      <c r="T95" s="15"/>
      <c r="U95" s="15"/>
      <c r="V95" s="15"/>
      <c r="W95" s="16" t="s">
        <v>36</v>
      </c>
      <c r="X95" s="16"/>
    </row>
    <row r="96" spans="1:24" s="1" customFormat="1" ht="13.5" customHeight="1">
      <c r="A96" s="11" t="s">
        <v>10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s="1" customFormat="1" ht="13.5" customHeight="1">
      <c r="A97" s="57"/>
      <c r="B97" s="57"/>
      <c r="C97" s="57"/>
      <c r="D97" s="57"/>
      <c r="E97" s="57"/>
      <c r="F97" s="57"/>
      <c r="G97" s="57"/>
      <c r="H97" s="57"/>
      <c r="I97" s="58" t="s">
        <v>10</v>
      </c>
      <c r="J97" s="58"/>
      <c r="K97" s="58"/>
      <c r="L97" s="58"/>
      <c r="M97" s="58"/>
      <c r="N97" s="58"/>
      <c r="O97" s="58"/>
      <c r="P97" s="58"/>
      <c r="Q97" s="58"/>
      <c r="R97" s="57" t="s">
        <v>10</v>
      </c>
      <c r="S97" s="57"/>
      <c r="T97" s="57"/>
      <c r="U97" s="57"/>
      <c r="V97" s="57"/>
      <c r="W97" s="57"/>
      <c r="X97" s="57"/>
    </row>
    <row r="98" spans="1:24" s="1" customFormat="1" ht="13.5" customHeight="1">
      <c r="A98" s="57" t="s">
        <v>10</v>
      </c>
      <c r="B98" s="57"/>
      <c r="C98" s="57"/>
      <c r="D98" s="57"/>
      <c r="E98" s="57"/>
      <c r="F98" s="57"/>
      <c r="G98" s="57"/>
      <c r="H98" s="57"/>
      <c r="I98" s="59" t="s">
        <v>10</v>
      </c>
      <c r="J98" s="60"/>
      <c r="K98" s="60"/>
      <c r="L98" s="60"/>
      <c r="M98" s="59" t="s">
        <v>10</v>
      </c>
      <c r="N98" s="59" t="s">
        <v>10</v>
      </c>
      <c r="O98" s="60"/>
      <c r="P98" s="60"/>
      <c r="Q98" s="57" t="s">
        <v>10</v>
      </c>
      <c r="R98" s="57"/>
      <c r="S98" s="57"/>
      <c r="T98" s="57"/>
      <c r="U98" s="57"/>
      <c r="V98" s="57"/>
      <c r="W98" s="57"/>
      <c r="X98" s="57"/>
    </row>
    <row r="99" spans="1:24" s="1" customFormat="1" ht="7.5" customHeight="1">
      <c r="A99" s="57" t="s">
        <v>10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1:24" s="1" customFormat="1" ht="13.5" customHeight="1">
      <c r="A100" s="57" t="s">
        <v>10</v>
      </c>
      <c r="B100" s="57"/>
      <c r="C100" s="57"/>
      <c r="D100" s="57"/>
      <c r="E100" s="57"/>
      <c r="F100" s="57"/>
      <c r="G100" s="57"/>
      <c r="H100" s="57"/>
      <c r="I100" s="58"/>
      <c r="J100" s="58"/>
      <c r="K100" s="58"/>
      <c r="L100" s="58"/>
      <c r="M100" s="58"/>
      <c r="N100" s="58"/>
      <c r="O100" s="58"/>
      <c r="P100" s="58"/>
      <c r="Q100" s="58"/>
      <c r="R100" s="57" t="s">
        <v>10</v>
      </c>
      <c r="S100" s="57"/>
      <c r="T100" s="57"/>
      <c r="U100" s="57"/>
      <c r="V100" s="57"/>
      <c r="W100" s="57"/>
      <c r="X100" s="57"/>
    </row>
    <row r="101" spans="1:24" s="1" customFormat="1" ht="13.5" customHeight="1">
      <c r="A101" s="57" t="s">
        <v>10</v>
      </c>
      <c r="B101" s="57"/>
      <c r="C101" s="57"/>
      <c r="D101" s="57"/>
      <c r="E101" s="57"/>
      <c r="F101" s="57"/>
      <c r="G101" s="57"/>
      <c r="H101" s="57"/>
      <c r="I101" s="59" t="s">
        <v>10</v>
      </c>
      <c r="J101" s="60"/>
      <c r="K101" s="60"/>
      <c r="L101" s="60"/>
      <c r="M101" s="59" t="s">
        <v>10</v>
      </c>
      <c r="N101" s="59" t="s">
        <v>10</v>
      </c>
      <c r="O101" s="60"/>
      <c r="P101" s="60"/>
      <c r="Q101" s="57" t="s">
        <v>10</v>
      </c>
      <c r="R101" s="57"/>
      <c r="S101" s="57"/>
      <c r="T101" s="57"/>
      <c r="U101" s="57"/>
      <c r="V101" s="57"/>
      <c r="W101" s="57"/>
      <c r="X101" s="57"/>
    </row>
    <row r="102" spans="1:24" s="1" customFormat="1" ht="7.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1:24" s="1" customFormat="1" ht="13.5" customHeight="1">
      <c r="A103" s="57"/>
      <c r="B103" s="57"/>
      <c r="C103" s="58" t="s">
        <v>10</v>
      </c>
      <c r="D103" s="58"/>
      <c r="E103" s="58"/>
      <c r="F103" s="58"/>
      <c r="G103" s="58"/>
      <c r="H103" s="58"/>
      <c r="I103" s="58" t="s">
        <v>10</v>
      </c>
      <c r="J103" s="58"/>
      <c r="K103" s="58"/>
      <c r="L103" s="58"/>
      <c r="M103" s="58"/>
      <c r="N103" s="58"/>
      <c r="O103" s="58"/>
      <c r="P103" s="58"/>
      <c r="Q103" s="58"/>
      <c r="R103" s="57" t="s">
        <v>10</v>
      </c>
      <c r="S103" s="57"/>
      <c r="T103" s="57"/>
      <c r="U103" s="57"/>
      <c r="V103" s="57"/>
      <c r="W103" s="57"/>
      <c r="X103" s="57"/>
    </row>
    <row r="104" spans="1:24" s="1" customFormat="1" ht="13.5" customHeight="1">
      <c r="A104" s="57" t="s">
        <v>10</v>
      </c>
      <c r="B104" s="57"/>
      <c r="C104" s="59" t="s">
        <v>10</v>
      </c>
      <c r="D104" s="60"/>
      <c r="E104" s="60"/>
      <c r="F104" s="60"/>
      <c r="G104" s="60"/>
      <c r="H104" s="59" t="s">
        <v>10</v>
      </c>
      <c r="I104" s="59" t="s">
        <v>10</v>
      </c>
      <c r="J104" s="60"/>
      <c r="K104" s="60"/>
      <c r="L104" s="60"/>
      <c r="M104" s="59" t="s">
        <v>10</v>
      </c>
      <c r="N104" s="59" t="s">
        <v>10</v>
      </c>
      <c r="O104" s="60"/>
      <c r="P104" s="60"/>
      <c r="Q104" s="57" t="s">
        <v>10</v>
      </c>
      <c r="R104" s="57"/>
      <c r="S104" s="57"/>
      <c r="T104" s="57"/>
      <c r="U104" s="57"/>
      <c r="V104" s="57"/>
      <c r="W104" s="57"/>
      <c r="X104" s="57"/>
    </row>
    <row r="105" spans="1:24" s="1" customFormat="1" ht="15.75" customHeight="1">
      <c r="A105" s="57" t="s">
        <v>10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 s="1" customFormat="1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9" t="s">
        <v>10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s="1" customFormat="1" ht="13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</sheetData>
  <sheetProtection/>
  <mergeCells count="54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X34"/>
    <mergeCell ref="A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X83"/>
    <mergeCell ref="A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X96"/>
    <mergeCell ref="A97:H97"/>
    <mergeCell ref="I97:M97"/>
    <mergeCell ref="N97:Q97"/>
    <mergeCell ref="R97:X97"/>
    <mergeCell ref="A98:H98"/>
    <mergeCell ref="J98:L98"/>
    <mergeCell ref="O98:P98"/>
    <mergeCell ref="Q98:X98"/>
    <mergeCell ref="A99:X99"/>
    <mergeCell ref="A100:H100"/>
    <mergeCell ref="I100:M100"/>
    <mergeCell ref="N100:Q100"/>
    <mergeCell ref="R100:X100"/>
    <mergeCell ref="A101:H101"/>
    <mergeCell ref="J101:L101"/>
    <mergeCell ref="O101:P101"/>
    <mergeCell ref="Q101:X101"/>
    <mergeCell ref="A102:X102"/>
    <mergeCell ref="A103:B103"/>
    <mergeCell ref="C103:H103"/>
    <mergeCell ref="I103:M103"/>
    <mergeCell ref="N103:Q103"/>
    <mergeCell ref="R103:X103"/>
    <mergeCell ref="A106:J106"/>
    <mergeCell ref="K106:X106"/>
    <mergeCell ref="A107:X107"/>
    <mergeCell ref="A104:B104"/>
    <mergeCell ref="D104:G104"/>
    <mergeCell ref="J104:L104"/>
    <mergeCell ref="O104:P104"/>
    <mergeCell ref="Q104:X104"/>
    <mergeCell ref="A105:X10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8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Fininans</dc:creator>
  <cp:keywords/>
  <dc:description/>
  <cp:lastModifiedBy>Fininans</cp:lastModifiedBy>
  <dcterms:created xsi:type="dcterms:W3CDTF">2021-02-09T06:11:46Z</dcterms:created>
  <dcterms:modified xsi:type="dcterms:W3CDTF">2021-02-09T06:19:20Z</dcterms:modified>
  <cp:category/>
  <cp:version/>
  <cp:contentType/>
  <cp:contentStatus/>
</cp:coreProperties>
</file>