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<sst xmlns="http://schemas.openxmlformats.org/spreadsheetml/2006/main" count="344" uniqueCount="165">
  <si>
    <t>ОТЧЕТ ОБ ИСПОЛНЕНИИ БЮДЖЕТА</t>
  </si>
  <si>
    <t>КОДЫ</t>
  </si>
  <si>
    <t xml:space="preserve">Форма по ОКУД </t>
  </si>
  <si>
    <t>0503117</t>
  </si>
  <si>
    <t>на 1 июля 2019 г.</t>
  </si>
  <si>
    <t xml:space="preserve">Дата </t>
  </si>
  <si>
    <t>Наименование финансового органа</t>
  </si>
  <si>
    <t>РКЦ ЕЙСК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</si>
  <si>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</si>
  <si>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</si>
  <si>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</si>
  <si>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</si>
  <si>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администрация  Ейскоукрепленского сельского поселения Щербиновского района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</si>
  <si>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</si>
  <si>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</si>
  <si>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</si>
  <si>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</si>
  <si>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</si>
  <si>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</si>
  <si>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</si>
  <si>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</si>
  <si>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</si>
  <si>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</si>
  <si>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</si>
  <si>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</si>
  <si>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</si>
  <si>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</si>
  <si>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</si>
  <si>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</si>
  <si>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</si>
  <si>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</si>
  <si>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</si>
  <si>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</si>
  <si>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</si>
  <si>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</si>
  <si>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</si>
  <si>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</si>
  <si>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</si>
  <si>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</si>
  <si>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</si>
  <si>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</si>
  <si>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</si>
  <si>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</si>
  <si>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</si>
  <si>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</si>
  <si>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</si>
  <si>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</si>
  <si>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</si>
  <si>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</si>
  <si>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</si>
  <si>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</si>
  <si>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</si>
  <si>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</si>
  <si>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</si>
  <si>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</si>
  <si>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</si>
  <si>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</si>
  <si>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</si>
  <si>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</si>
  <si>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</si>
  <si>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</si>
  <si>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</si>
  <si>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</si>
  <si>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</si>
  <si>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</si>
  <si>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</si>
  <si>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</si>
  <si>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</si>
  <si>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Прочие доходы от оказания платных услуг (работ) получателями средств бюджетов сельских поселений</t>
  </si>
  <si>
    <t>992 11301995 10 0000 130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</si>
  <si>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</si>
  <si>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</si>
  <si>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</si>
  <si>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</si>
  <si>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Прочие дотации бюджетам сельских поселений</t>
  </si>
  <si>
    <t>992 20219999 10 0000 150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</si>
  <si>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</si>
  <si>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</si>
  <si>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</si>
  <si>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</si>
  <si>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</si>
  <si>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</si>
  <si>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</si>
  <si>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</si>
  <si>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</si>
  <si>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</si>
  <si>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</si>
  <si>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</si>
  <si>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</si>
  <si>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992 0102 7000100190 121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</si>
  <si>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</si>
  <si>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992 0102 7000100190 129</t>
  </si>
  <si>
    <t>992 0104 0100700190 121</t>
  </si>
  <si>
    <t>992 0104 0100700190 129</t>
  </si>
  <si>
    <t>Прочая закупка товаров, работ и услуг</t>
  </si>
  <si>
    <t>992 0104 0100700190 244</t>
  </si>
  <si>
    <t>Уплата налога на имущество организаций и земельного налога</t>
  </si>
  <si>
    <t>992 0104 0100700190 851</t>
  </si>
  <si>
    <t>Уплата прочих налогов, сборов</t>
  </si>
  <si>
    <t>992 0104 0100700190 852</t>
  </si>
  <si>
    <t>Уплата иных платежей</t>
  </si>
  <si>
    <t>992 0104 0100700190 853</t>
  </si>
  <si>
    <t>992 0104 7100260190 244</t>
  </si>
  <si>
    <t>Иные межбюджетные трансферты</t>
  </si>
  <si>
    <t>992 0104 7100720190 540</t>
  </si>
  <si>
    <t>992 0106 7200120190 540</t>
  </si>
  <si>
    <t>992 0106 7200220190 540</t>
  </si>
  <si>
    <t>992 0106 7700120190 540</t>
  </si>
  <si>
    <t>Специальные расходы</t>
  </si>
  <si>
    <t>992 0107 7800110590 880</t>
  </si>
  <si>
    <t>Резервные средства</t>
  </si>
  <si>
    <t>992 0111 7100110420 870</t>
  </si>
  <si>
    <t>992 0113 0100110010 244</t>
  </si>
  <si>
    <t>992 0113 0100110019 244</t>
  </si>
  <si>
    <t>992 0113 0100210020 244</t>
  </si>
  <si>
    <t>992 0113 0100310030 244</t>
  </si>
  <si>
    <t>992 0113 0100910480 244</t>
  </si>
  <si>
    <t>Публичные нормативные выплаты гражданам несоциального характера</t>
  </si>
  <si>
    <t>992 0113 0100910480 330</t>
  </si>
  <si>
    <t>992 0113 0300210080 244</t>
  </si>
  <si>
    <t>992 0203 7100851180 121</t>
  </si>
  <si>
    <t>992 0203 7100851180 129</t>
  </si>
  <si>
    <t>992 0309 1900110430 244</t>
  </si>
  <si>
    <t>992 0314 1900210490 244</t>
  </si>
  <si>
    <t>992 0314 1900310500 244</t>
  </si>
  <si>
    <t>992 0409 2000110460 244</t>
  </si>
  <si>
    <t>992 0409 20001S2440 244</t>
  </si>
  <si>
    <t>992 0409 2000210530 244</t>
  </si>
  <si>
    <t>992 0502 2200310570 244</t>
  </si>
  <si>
    <t>992 0503 2200110550 244</t>
  </si>
  <si>
    <t>992 0503 2200210560 244</t>
  </si>
  <si>
    <t>992 0707 1400310330 244</t>
  </si>
  <si>
    <t>Фонд оплаты труда казенных учреждений</t>
  </si>
  <si>
    <t>992 0801 1200100590 111</t>
  </si>
  <si>
    <t>Иные выплаты персоналу казенных учреждений, за исключением фонда оплаты труда</t>
  </si>
  <si>
    <t>992 0801 1200100590 112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</si>
  <si>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</si>
  <si>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992 0801 1200100590 119</t>
  </si>
  <si>
    <t>992 0801 1200100590 244</t>
  </si>
  <si>
    <t>992 0801 1200100590 851</t>
  </si>
  <si>
    <t>992 0801 1200100590 853</t>
  </si>
  <si>
    <t>992 0801 1200100599 244</t>
  </si>
  <si>
    <t>Иные пенсии, социальные доплаты к пенсиям</t>
  </si>
  <si>
    <t>992 1001 9900110120 312</t>
  </si>
  <si>
    <t>992 1101 1300310320 244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</si>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</sst>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left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left" wrapText="1"/>
    </xf>
    <xf numFmtId="0" fontId="8" fillId="33" borderId="0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PageLayoutView="0" workbookViewId="0" topLeftCell="A79">
      <selection activeCell="A98" sqref="A98:X109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54" t="s">
        <v>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9" t="s">
        <v>5</v>
      </c>
      <c r="W3" s="9"/>
      <c r="X3" s="4">
        <v>43647</v>
      </c>
    </row>
    <row r="4" spans="1:24" s="1" customFormat="1" ht="13.5" customHeight="1">
      <c r="A4" s="8" t="s">
        <v>6</v>
      </c>
      <c r="B4" s="8"/>
      <c r="C4" s="8"/>
      <c r="D4" s="8"/>
      <c r="E4" s="8"/>
      <c r="F4" s="53" t="s">
        <v>7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9" t="s">
        <v>8</v>
      </c>
      <c r="V4" s="9"/>
      <c r="W4" s="9"/>
      <c r="X4" s="6" t="s">
        <v>10</v>
      </c>
    </row>
    <row r="5" spans="1:24" s="1" customFormat="1" ht="13.5" customHeight="1">
      <c r="A5" s="8"/>
      <c r="B5" s="8"/>
      <c r="C5" s="8"/>
      <c r="D5" s="8"/>
      <c r="E5" s="8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9" t="s">
        <v>9</v>
      </c>
      <c r="V5" s="9"/>
      <c r="W5" s="9"/>
      <c r="X5" s="6" t="s">
        <v>10</v>
      </c>
    </row>
    <row r="6" spans="1:24" s="1" customFormat="1" ht="13.5" customHeight="1">
      <c r="A6" s="8" t="s">
        <v>11</v>
      </c>
      <c r="B6" s="8"/>
      <c r="C6" s="8"/>
      <c r="D6" s="8"/>
      <c r="E6" s="8"/>
      <c r="F6" s="8"/>
      <c r="G6" s="53" t="s">
        <v>12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9" t="s">
        <v>13</v>
      </c>
      <c r="V6" s="9"/>
      <c r="W6" s="9"/>
      <c r="X6" s="6" t="s">
        <v>14</v>
      </c>
    </row>
    <row r="7" spans="1:24" s="1" customFormat="1" ht="13.5" customHeight="1">
      <c r="A7" s="5" t="s">
        <v>15</v>
      </c>
      <c r="B7" s="8" t="s">
        <v>16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6" t="s">
        <v>10</v>
      </c>
    </row>
    <row r="8" spans="1:24" s="1" customFormat="1" ht="13.5" customHeight="1">
      <c r="A8" s="8" t="s">
        <v>17</v>
      </c>
      <c r="B8" s="8"/>
      <c r="C8" s="8"/>
      <c r="D8" s="8"/>
      <c r="E8" s="8" t="s">
        <v>18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 t="s">
        <v>19</v>
      </c>
      <c r="U8" s="9"/>
      <c r="V8" s="9"/>
      <c r="W8" s="9"/>
      <c r="X8" s="7" t="s">
        <v>20</v>
      </c>
    </row>
    <row r="9" spans="1:24" s="1" customFormat="1" ht="13.5" customHeight="1">
      <c r="A9" s="38" t="s">
        <v>21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s="1" customFormat="1" ht="34.5" customHeight="1">
      <c r="A10" s="39" t="s">
        <v>22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 t="s">
        <v>23</v>
      </c>
      <c r="M10" s="39"/>
      <c r="N10" s="39" t="s">
        <v>24</v>
      </c>
      <c r="O10" s="39"/>
      <c r="P10" s="40" t="s">
        <v>25</v>
      </c>
      <c r="Q10" s="40"/>
      <c r="R10" s="40"/>
      <c r="S10" s="40" t="s">
        <v>26</v>
      </c>
      <c r="T10" s="40"/>
      <c r="U10" s="40"/>
      <c r="V10" s="40"/>
      <c r="W10" s="41" t="s">
        <v>27</v>
      </c>
      <c r="X10" s="41"/>
    </row>
    <row r="11" spans="1:24" s="1" customFormat="1" ht="12.75" customHeight="1">
      <c r="A11" s="35" t="s">
        <v>28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 t="s">
        <v>29</v>
      </c>
      <c r="M11" s="35"/>
      <c r="N11" s="35" t="s">
        <v>30</v>
      </c>
      <c r="O11" s="35"/>
      <c r="P11" s="36" t="s">
        <v>31</v>
      </c>
      <c r="Q11" s="36"/>
      <c r="R11" s="36"/>
      <c r="S11" s="36" t="s">
        <v>32</v>
      </c>
      <c r="T11" s="36"/>
      <c r="U11" s="36"/>
      <c r="V11" s="36"/>
      <c r="W11" s="37" t="s">
        <v>33</v>
      </c>
      <c r="X11" s="37"/>
    </row>
    <row r="12" spans="1:24" s="1" customFormat="1" ht="13.5" customHeight="1">
      <c r="A12" s="30" t="s">
        <v>34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1" t="s">
        <v>35</v>
      </c>
      <c r="M12" s="31"/>
      <c r="N12" s="31" t="s">
        <v>36</v>
      </c>
      <c r="O12" s="31"/>
      <c r="P12" s="33">
        <f>13172100</f>
        <v>13172100</v>
      </c>
      <c r="Q12" s="33"/>
      <c r="R12" s="33"/>
      <c r="S12" s="33">
        <f>5067322.14</f>
        <v>5067322.14</v>
      </c>
      <c r="T12" s="33"/>
      <c r="U12" s="33"/>
      <c r="V12" s="33"/>
      <c r="W12" s="48">
        <f>8104777.86</f>
        <v>8104777.86</v>
      </c>
      <c r="X12" s="48"/>
    </row>
    <row r="13" spans="1:24" s="1" customFormat="1" ht="45" customHeight="1">
      <c r="A13" s="22" t="s">
        <v>37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4" t="s">
        <v>35</v>
      </c>
      <c r="M13" s="24"/>
      <c r="N13" s="24" t="s">
        <v>38</v>
      </c>
      <c r="O13" s="24"/>
      <c r="P13" s="50">
        <f>0</f>
        <v>0</v>
      </c>
      <c r="Q13" s="50"/>
      <c r="R13" s="50"/>
      <c r="S13" s="26" t="s">
        <v>39</v>
      </c>
      <c r="T13" s="26"/>
      <c r="U13" s="26"/>
      <c r="V13" s="26"/>
      <c r="W13" s="51" t="s">
        <v>39</v>
      </c>
      <c r="X13" s="51"/>
    </row>
    <row r="14" spans="1:24" s="1" customFormat="1" ht="66" customHeight="1">
      <c r="A14" s="22" t="s">
        <v>40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4" t="s">
        <v>35</v>
      </c>
      <c r="M14" s="24"/>
      <c r="N14" s="24" t="s">
        <v>41</v>
      </c>
      <c r="O14" s="24"/>
      <c r="P14" s="50">
        <f>364500</f>
        <v>364500</v>
      </c>
      <c r="Q14" s="50"/>
      <c r="R14" s="50"/>
      <c r="S14" s="50">
        <f>266067.53</f>
        <v>266067.53</v>
      </c>
      <c r="T14" s="50"/>
      <c r="U14" s="50"/>
      <c r="V14" s="50"/>
      <c r="W14" s="52">
        <f>98432.47</f>
        <v>98432.47</v>
      </c>
      <c r="X14" s="52"/>
    </row>
    <row r="15" spans="1:24" s="1" customFormat="1" ht="54.75" customHeight="1">
      <c r="A15" s="22" t="s">
        <v>42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4" t="s">
        <v>35</v>
      </c>
      <c r="M15" s="24"/>
      <c r="N15" s="24" t="s">
        <v>43</v>
      </c>
      <c r="O15" s="24"/>
      <c r="P15" s="50">
        <f>0</f>
        <v>0</v>
      </c>
      <c r="Q15" s="50"/>
      <c r="R15" s="50"/>
      <c r="S15" s="26" t="s">
        <v>39</v>
      </c>
      <c r="T15" s="26"/>
      <c r="U15" s="26"/>
      <c r="V15" s="26"/>
      <c r="W15" s="51" t="s">
        <v>39</v>
      </c>
      <c r="X15" s="51"/>
    </row>
    <row r="16" spans="1:24" s="1" customFormat="1" ht="75.75" customHeight="1">
      <c r="A16" s="22" t="s">
        <v>44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4" t="s">
        <v>35</v>
      </c>
      <c r="M16" s="24"/>
      <c r="N16" s="24" t="s">
        <v>45</v>
      </c>
      <c r="O16" s="24"/>
      <c r="P16" s="50">
        <f>3200</f>
        <v>3200</v>
      </c>
      <c r="Q16" s="50"/>
      <c r="R16" s="50"/>
      <c r="S16" s="50">
        <f>2018.68</f>
        <v>2018.68</v>
      </c>
      <c r="T16" s="50"/>
      <c r="U16" s="50"/>
      <c r="V16" s="50"/>
      <c r="W16" s="52">
        <f>1181.32</f>
        <v>1181.32</v>
      </c>
      <c r="X16" s="52"/>
    </row>
    <row r="17" spans="1:24" s="1" customFormat="1" ht="45" customHeight="1">
      <c r="A17" s="22" t="s">
        <v>46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4" t="s">
        <v>35</v>
      </c>
      <c r="M17" s="24"/>
      <c r="N17" s="24" t="s">
        <v>47</v>
      </c>
      <c r="O17" s="24"/>
      <c r="P17" s="50">
        <f>0</f>
        <v>0</v>
      </c>
      <c r="Q17" s="50"/>
      <c r="R17" s="50"/>
      <c r="S17" s="26" t="s">
        <v>39</v>
      </c>
      <c r="T17" s="26"/>
      <c r="U17" s="26"/>
      <c r="V17" s="26"/>
      <c r="W17" s="51" t="s">
        <v>39</v>
      </c>
      <c r="X17" s="51"/>
    </row>
    <row r="18" spans="1:24" s="1" customFormat="1" ht="66" customHeight="1">
      <c r="A18" s="22" t="s">
        <v>48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4" t="s">
        <v>35</v>
      </c>
      <c r="M18" s="24"/>
      <c r="N18" s="24" t="s">
        <v>49</v>
      </c>
      <c r="O18" s="24"/>
      <c r="P18" s="50">
        <f>560000</f>
        <v>560000</v>
      </c>
      <c r="Q18" s="50"/>
      <c r="R18" s="50"/>
      <c r="S18" s="50">
        <f>368699.76</f>
        <v>368699.76</v>
      </c>
      <c r="T18" s="50"/>
      <c r="U18" s="50"/>
      <c r="V18" s="50"/>
      <c r="W18" s="52">
        <f>191300.24</f>
        <v>191300.24</v>
      </c>
      <c r="X18" s="52"/>
    </row>
    <row r="19" spans="1:24" s="1" customFormat="1" ht="66" customHeight="1">
      <c r="A19" s="22" t="s">
        <v>50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4" t="s">
        <v>35</v>
      </c>
      <c r="M19" s="24"/>
      <c r="N19" s="24" t="s">
        <v>51</v>
      </c>
      <c r="O19" s="24"/>
      <c r="P19" s="26" t="s">
        <v>39</v>
      </c>
      <c r="Q19" s="26"/>
      <c r="R19" s="26"/>
      <c r="S19" s="50">
        <f>-50679.87</f>
        <v>-50679.87</v>
      </c>
      <c r="T19" s="50"/>
      <c r="U19" s="50"/>
      <c r="V19" s="50"/>
      <c r="W19" s="51" t="s">
        <v>39</v>
      </c>
      <c r="X19" s="51"/>
    </row>
    <row r="20" spans="1:24" s="1" customFormat="1" ht="45" customHeight="1">
      <c r="A20" s="22" t="s">
        <v>52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4" t="s">
        <v>35</v>
      </c>
      <c r="M20" s="24"/>
      <c r="N20" s="24" t="s">
        <v>53</v>
      </c>
      <c r="O20" s="24"/>
      <c r="P20" s="50">
        <f>2850000</f>
        <v>2850000</v>
      </c>
      <c r="Q20" s="50"/>
      <c r="R20" s="50"/>
      <c r="S20" s="50">
        <f>899647.8</f>
        <v>899647.8</v>
      </c>
      <c r="T20" s="50"/>
      <c r="U20" s="50"/>
      <c r="V20" s="50"/>
      <c r="W20" s="52">
        <f>1950352.2</f>
        <v>1950352.2</v>
      </c>
      <c r="X20" s="52"/>
    </row>
    <row r="21" spans="1:24" s="1" customFormat="1" ht="24" customHeight="1">
      <c r="A21" s="22" t="s">
        <v>54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4" t="s">
        <v>35</v>
      </c>
      <c r="M21" s="24"/>
      <c r="N21" s="24" t="s">
        <v>55</v>
      </c>
      <c r="O21" s="24"/>
      <c r="P21" s="26" t="s">
        <v>39</v>
      </c>
      <c r="Q21" s="26"/>
      <c r="R21" s="26"/>
      <c r="S21" s="50">
        <f>89.33</f>
        <v>89.33</v>
      </c>
      <c r="T21" s="50"/>
      <c r="U21" s="50"/>
      <c r="V21" s="50"/>
      <c r="W21" s="51" t="s">
        <v>39</v>
      </c>
      <c r="X21" s="51"/>
    </row>
    <row r="22" spans="1:24" s="1" customFormat="1" ht="54.75" customHeight="1">
      <c r="A22" s="22" t="s">
        <v>56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4" t="s">
        <v>35</v>
      </c>
      <c r="M22" s="24"/>
      <c r="N22" s="24" t="s">
        <v>57</v>
      </c>
      <c r="O22" s="24"/>
      <c r="P22" s="26" t="s">
        <v>39</v>
      </c>
      <c r="Q22" s="26"/>
      <c r="R22" s="26"/>
      <c r="S22" s="50">
        <f>889.44</f>
        <v>889.44</v>
      </c>
      <c r="T22" s="50"/>
      <c r="U22" s="50"/>
      <c r="V22" s="50"/>
      <c r="W22" s="51" t="s">
        <v>39</v>
      </c>
      <c r="X22" s="51"/>
    </row>
    <row r="23" spans="1:24" s="1" customFormat="1" ht="13.5" customHeight="1">
      <c r="A23" s="22" t="s">
        <v>58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4" t="s">
        <v>35</v>
      </c>
      <c r="M23" s="24"/>
      <c r="N23" s="24" t="s">
        <v>59</v>
      </c>
      <c r="O23" s="24"/>
      <c r="P23" s="50">
        <f>216000</f>
        <v>216000</v>
      </c>
      <c r="Q23" s="50"/>
      <c r="R23" s="50"/>
      <c r="S23" s="50">
        <f>216932.5</f>
        <v>216932.5</v>
      </c>
      <c r="T23" s="50"/>
      <c r="U23" s="50"/>
      <c r="V23" s="50"/>
      <c r="W23" s="51" t="s">
        <v>39</v>
      </c>
      <c r="X23" s="51"/>
    </row>
    <row r="24" spans="1:24" s="1" customFormat="1" ht="24" customHeight="1">
      <c r="A24" s="22" t="s">
        <v>60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4" t="s">
        <v>35</v>
      </c>
      <c r="M24" s="24"/>
      <c r="N24" s="24" t="s">
        <v>61</v>
      </c>
      <c r="O24" s="24"/>
      <c r="P24" s="50">
        <f>400000</f>
        <v>400000</v>
      </c>
      <c r="Q24" s="50"/>
      <c r="R24" s="50"/>
      <c r="S24" s="50">
        <f>35194.93</f>
        <v>35194.93</v>
      </c>
      <c r="T24" s="50"/>
      <c r="U24" s="50"/>
      <c r="V24" s="50"/>
      <c r="W24" s="52">
        <f>364805.07</f>
        <v>364805.07</v>
      </c>
      <c r="X24" s="52"/>
    </row>
    <row r="25" spans="1:24" s="1" customFormat="1" ht="24" customHeight="1">
      <c r="A25" s="22" t="s">
        <v>62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4" t="s">
        <v>35</v>
      </c>
      <c r="M25" s="24"/>
      <c r="N25" s="24" t="s">
        <v>63</v>
      </c>
      <c r="O25" s="24"/>
      <c r="P25" s="50">
        <f>1800000</f>
        <v>1800000</v>
      </c>
      <c r="Q25" s="50"/>
      <c r="R25" s="50"/>
      <c r="S25" s="50">
        <f>440715</f>
        <v>440715</v>
      </c>
      <c r="T25" s="50"/>
      <c r="U25" s="50"/>
      <c r="V25" s="50"/>
      <c r="W25" s="52">
        <f>1359285</f>
        <v>1359285</v>
      </c>
      <c r="X25" s="52"/>
    </row>
    <row r="26" spans="1:24" s="1" customFormat="1" ht="24" customHeight="1">
      <c r="A26" s="22" t="s">
        <v>64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4" t="s">
        <v>35</v>
      </c>
      <c r="M26" s="24"/>
      <c r="N26" s="24" t="s">
        <v>65</v>
      </c>
      <c r="O26" s="24"/>
      <c r="P26" s="50">
        <f>1900000</f>
        <v>1900000</v>
      </c>
      <c r="Q26" s="50"/>
      <c r="R26" s="50"/>
      <c r="S26" s="50">
        <f>56334.99</f>
        <v>56334.99</v>
      </c>
      <c r="T26" s="50"/>
      <c r="U26" s="50"/>
      <c r="V26" s="50"/>
      <c r="W26" s="52">
        <f>1843665.01</f>
        <v>1843665.01</v>
      </c>
      <c r="X26" s="52"/>
    </row>
    <row r="27" spans="1:24" s="1" customFormat="1" ht="45" customHeight="1">
      <c r="A27" s="22" t="s">
        <v>66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4" t="s">
        <v>35</v>
      </c>
      <c r="M27" s="24"/>
      <c r="N27" s="24" t="s">
        <v>67</v>
      </c>
      <c r="O27" s="24"/>
      <c r="P27" s="50">
        <f>3184</f>
        <v>3184</v>
      </c>
      <c r="Q27" s="50"/>
      <c r="R27" s="50"/>
      <c r="S27" s="50">
        <f>796.05</f>
        <v>796.05</v>
      </c>
      <c r="T27" s="50"/>
      <c r="U27" s="50"/>
      <c r="V27" s="50"/>
      <c r="W27" s="52">
        <f>2387.95</f>
        <v>2387.95</v>
      </c>
      <c r="X27" s="52"/>
    </row>
    <row r="28" spans="1:24" s="1" customFormat="1" ht="24" customHeight="1">
      <c r="A28" s="22" t="s">
        <v>68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4" t="s">
        <v>35</v>
      </c>
      <c r="M28" s="24"/>
      <c r="N28" s="24" t="s">
        <v>69</v>
      </c>
      <c r="O28" s="24"/>
      <c r="P28" s="50">
        <f>12416</f>
        <v>12416</v>
      </c>
      <c r="Q28" s="50"/>
      <c r="R28" s="50"/>
      <c r="S28" s="50">
        <f>6550</f>
        <v>6550</v>
      </c>
      <c r="T28" s="50"/>
      <c r="U28" s="50"/>
      <c r="V28" s="50"/>
      <c r="W28" s="52">
        <f>5866</f>
        <v>5866</v>
      </c>
      <c r="X28" s="52"/>
    </row>
    <row r="29" spans="1:24" s="1" customFormat="1" ht="13.5" customHeight="1">
      <c r="A29" s="22" t="s">
        <v>70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4" t="s">
        <v>35</v>
      </c>
      <c r="M29" s="24"/>
      <c r="N29" s="24" t="s">
        <v>71</v>
      </c>
      <c r="O29" s="24"/>
      <c r="P29" s="26" t="s">
        <v>39</v>
      </c>
      <c r="Q29" s="26"/>
      <c r="R29" s="26"/>
      <c r="S29" s="50">
        <f>5866</f>
        <v>5866</v>
      </c>
      <c r="T29" s="50"/>
      <c r="U29" s="50"/>
      <c r="V29" s="50"/>
      <c r="W29" s="51" t="s">
        <v>39</v>
      </c>
      <c r="X29" s="51"/>
    </row>
    <row r="30" spans="1:24" s="1" customFormat="1" ht="24" customHeight="1">
      <c r="A30" s="22" t="s">
        <v>72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4" t="s">
        <v>35</v>
      </c>
      <c r="M30" s="24"/>
      <c r="N30" s="24" t="s">
        <v>73</v>
      </c>
      <c r="O30" s="24"/>
      <c r="P30" s="50">
        <f>3057900</f>
        <v>3057900</v>
      </c>
      <c r="Q30" s="50"/>
      <c r="R30" s="50"/>
      <c r="S30" s="50">
        <f>1529400</f>
        <v>1529400</v>
      </c>
      <c r="T30" s="50"/>
      <c r="U30" s="50"/>
      <c r="V30" s="50"/>
      <c r="W30" s="52">
        <f>1528500</f>
        <v>1528500</v>
      </c>
      <c r="X30" s="52"/>
    </row>
    <row r="31" spans="1:24" s="1" customFormat="1" ht="13.5" customHeight="1">
      <c r="A31" s="22" t="s">
        <v>74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4" t="s">
        <v>35</v>
      </c>
      <c r="M31" s="24"/>
      <c r="N31" s="24" t="s">
        <v>75</v>
      </c>
      <c r="O31" s="24"/>
      <c r="P31" s="50">
        <f>1200000</f>
        <v>1200000</v>
      </c>
      <c r="Q31" s="50"/>
      <c r="R31" s="50"/>
      <c r="S31" s="50">
        <f>1200000</f>
        <v>1200000</v>
      </c>
      <c r="T31" s="50"/>
      <c r="U31" s="50"/>
      <c r="V31" s="50"/>
      <c r="W31" s="52">
        <f>0</f>
        <v>0</v>
      </c>
      <c r="X31" s="52"/>
    </row>
    <row r="32" spans="1:24" s="1" customFormat="1" ht="13.5" customHeight="1">
      <c r="A32" s="22" t="s">
        <v>76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4" t="s">
        <v>35</v>
      </c>
      <c r="M32" s="24"/>
      <c r="N32" s="24" t="s">
        <v>77</v>
      </c>
      <c r="O32" s="24"/>
      <c r="P32" s="50">
        <f>579400</f>
        <v>579400</v>
      </c>
      <c r="Q32" s="50"/>
      <c r="R32" s="50"/>
      <c r="S32" s="26" t="s">
        <v>39</v>
      </c>
      <c r="T32" s="26"/>
      <c r="U32" s="26"/>
      <c r="V32" s="26"/>
      <c r="W32" s="52">
        <f>579400</f>
        <v>579400</v>
      </c>
      <c r="X32" s="52"/>
    </row>
    <row r="33" spans="1:24" s="1" customFormat="1" ht="24" customHeight="1">
      <c r="A33" s="22" t="s">
        <v>78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4" t="s">
        <v>35</v>
      </c>
      <c r="M33" s="24"/>
      <c r="N33" s="24" t="s">
        <v>79</v>
      </c>
      <c r="O33" s="24"/>
      <c r="P33" s="50">
        <f>3800</f>
        <v>3800</v>
      </c>
      <c r="Q33" s="50"/>
      <c r="R33" s="50"/>
      <c r="S33" s="50">
        <f>3800</f>
        <v>3800</v>
      </c>
      <c r="T33" s="50"/>
      <c r="U33" s="50"/>
      <c r="V33" s="50"/>
      <c r="W33" s="52">
        <f>0</f>
        <v>0</v>
      </c>
      <c r="X33" s="52"/>
    </row>
    <row r="34" spans="1:24" s="1" customFormat="1" ht="24" customHeight="1">
      <c r="A34" s="22" t="s">
        <v>80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4" t="s">
        <v>35</v>
      </c>
      <c r="M34" s="24"/>
      <c r="N34" s="24" t="s">
        <v>81</v>
      </c>
      <c r="O34" s="24"/>
      <c r="P34" s="50">
        <f>221700</f>
        <v>221700</v>
      </c>
      <c r="Q34" s="50"/>
      <c r="R34" s="50"/>
      <c r="S34" s="50">
        <f>85000</f>
        <v>85000</v>
      </c>
      <c r="T34" s="50"/>
      <c r="U34" s="50"/>
      <c r="V34" s="50"/>
      <c r="W34" s="52">
        <f>136700</f>
        <v>136700</v>
      </c>
      <c r="X34" s="52"/>
    </row>
    <row r="35" spans="1:24" s="1" customFormat="1" ht="54.75" customHeight="1">
      <c r="A35" s="22" t="s">
        <v>82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4" t="s">
        <v>35</v>
      </c>
      <c r="M35" s="24"/>
      <c r="N35" s="24" t="s">
        <v>83</v>
      </c>
      <c r="O35" s="24"/>
      <c r="P35" s="26" t="s">
        <v>39</v>
      </c>
      <c r="Q35" s="26"/>
      <c r="R35" s="26"/>
      <c r="S35" s="50">
        <f>0</f>
        <v>0</v>
      </c>
      <c r="T35" s="50"/>
      <c r="U35" s="50"/>
      <c r="V35" s="50"/>
      <c r="W35" s="51" t="s">
        <v>39</v>
      </c>
      <c r="X35" s="51"/>
    </row>
    <row r="36" spans="1:24" s="1" customFormat="1" ht="13.5" customHeight="1">
      <c r="A36" s="49" t="s">
        <v>10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1:24" s="1" customFormat="1" ht="13.5" customHeight="1">
      <c r="A37" s="38" t="s">
        <v>84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4" s="1" customFormat="1" ht="34.5" customHeight="1">
      <c r="A38" s="39" t="s">
        <v>22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 t="s">
        <v>23</v>
      </c>
      <c r="M38" s="39"/>
      <c r="N38" s="39" t="s">
        <v>85</v>
      </c>
      <c r="O38" s="39"/>
      <c r="P38" s="40" t="s">
        <v>25</v>
      </c>
      <c r="Q38" s="40"/>
      <c r="R38" s="40"/>
      <c r="S38" s="40" t="s">
        <v>26</v>
      </c>
      <c r="T38" s="40"/>
      <c r="U38" s="40"/>
      <c r="V38" s="40"/>
      <c r="W38" s="41" t="s">
        <v>27</v>
      </c>
      <c r="X38" s="41"/>
    </row>
    <row r="39" spans="1:24" s="1" customFormat="1" ht="13.5" customHeight="1">
      <c r="A39" s="35" t="s">
        <v>28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 t="s">
        <v>29</v>
      </c>
      <c r="M39" s="35"/>
      <c r="N39" s="35" t="s">
        <v>30</v>
      </c>
      <c r="O39" s="35"/>
      <c r="P39" s="36" t="s">
        <v>31</v>
      </c>
      <c r="Q39" s="36"/>
      <c r="R39" s="36"/>
      <c r="S39" s="36" t="s">
        <v>32</v>
      </c>
      <c r="T39" s="36"/>
      <c r="U39" s="36"/>
      <c r="V39" s="36"/>
      <c r="W39" s="37" t="s">
        <v>33</v>
      </c>
      <c r="X39" s="37"/>
    </row>
    <row r="40" spans="1:24" s="1" customFormat="1" ht="13.5" customHeight="1">
      <c r="A40" s="30" t="s">
        <v>86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87</v>
      </c>
      <c r="M40" s="31"/>
      <c r="N40" s="31" t="s">
        <v>36</v>
      </c>
      <c r="O40" s="31"/>
      <c r="P40" s="33">
        <f>18921888.78</f>
        <v>18921888.78</v>
      </c>
      <c r="Q40" s="33"/>
      <c r="R40" s="33"/>
      <c r="S40" s="33">
        <f>4803283.22</f>
        <v>4803283.22</v>
      </c>
      <c r="T40" s="33"/>
      <c r="U40" s="33"/>
      <c r="V40" s="33"/>
      <c r="W40" s="48">
        <f>14118605.56</f>
        <v>14118605.56</v>
      </c>
      <c r="X40" s="48"/>
    </row>
    <row r="41" spans="1:24" s="1" customFormat="1" ht="13.5" customHeight="1">
      <c r="A41" s="10" t="s">
        <v>88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1" t="s">
        <v>87</v>
      </c>
      <c r="M41" s="11"/>
      <c r="N41" s="11" t="s">
        <v>89</v>
      </c>
      <c r="O41" s="11"/>
      <c r="P41" s="13">
        <f>583000</f>
        <v>583000</v>
      </c>
      <c r="Q41" s="13"/>
      <c r="R41" s="13"/>
      <c r="S41" s="13">
        <f>228508.79</f>
        <v>228508.79</v>
      </c>
      <c r="T41" s="13"/>
      <c r="U41" s="13"/>
      <c r="V41" s="13"/>
      <c r="W41" s="46">
        <f>354491.21</f>
        <v>354491.21</v>
      </c>
      <c r="X41" s="46"/>
    </row>
    <row r="42" spans="1:24" s="1" customFormat="1" ht="33.75" customHeight="1">
      <c r="A42" s="10" t="s">
        <v>90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1" t="s">
        <v>87</v>
      </c>
      <c r="M42" s="11"/>
      <c r="N42" s="11" t="s">
        <v>91</v>
      </c>
      <c r="O42" s="11"/>
      <c r="P42" s="13">
        <f>170300</f>
        <v>170300</v>
      </c>
      <c r="Q42" s="13"/>
      <c r="R42" s="13"/>
      <c r="S42" s="13">
        <f>77836.26</f>
        <v>77836.26</v>
      </c>
      <c r="T42" s="13"/>
      <c r="U42" s="13"/>
      <c r="V42" s="13"/>
      <c r="W42" s="46">
        <f>92463.74</f>
        <v>92463.74</v>
      </c>
      <c r="X42" s="46"/>
    </row>
    <row r="43" spans="1:24" s="1" customFormat="1" ht="13.5" customHeight="1">
      <c r="A43" s="10" t="s">
        <v>88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1" t="s">
        <v>87</v>
      </c>
      <c r="M43" s="11"/>
      <c r="N43" s="11" t="s">
        <v>92</v>
      </c>
      <c r="O43" s="11"/>
      <c r="P43" s="13">
        <f>1977000</f>
        <v>1977000</v>
      </c>
      <c r="Q43" s="13"/>
      <c r="R43" s="13"/>
      <c r="S43" s="13">
        <f>861514.1</f>
        <v>861514.1</v>
      </c>
      <c r="T43" s="13"/>
      <c r="U43" s="13"/>
      <c r="V43" s="13"/>
      <c r="W43" s="46">
        <f>1115485.9</f>
        <v>1115485.9</v>
      </c>
      <c r="X43" s="46"/>
    </row>
    <row r="44" spans="1:24" s="1" customFormat="1" ht="33.75" customHeight="1">
      <c r="A44" s="10" t="s">
        <v>90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1" t="s">
        <v>87</v>
      </c>
      <c r="M44" s="11"/>
      <c r="N44" s="11" t="s">
        <v>93</v>
      </c>
      <c r="O44" s="11"/>
      <c r="P44" s="13">
        <f>590760</f>
        <v>590760</v>
      </c>
      <c r="Q44" s="13"/>
      <c r="R44" s="13"/>
      <c r="S44" s="13">
        <f>236651.47</f>
        <v>236651.47</v>
      </c>
      <c r="T44" s="13"/>
      <c r="U44" s="13"/>
      <c r="V44" s="13"/>
      <c r="W44" s="46">
        <f>354108.53</f>
        <v>354108.53</v>
      </c>
      <c r="X44" s="46"/>
    </row>
    <row r="45" spans="1:24" s="1" customFormat="1" ht="13.5" customHeight="1">
      <c r="A45" s="10" t="s">
        <v>94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1" t="s">
        <v>87</v>
      </c>
      <c r="M45" s="11"/>
      <c r="N45" s="11" t="s">
        <v>95</v>
      </c>
      <c r="O45" s="11"/>
      <c r="P45" s="13">
        <f>349140</f>
        <v>349140</v>
      </c>
      <c r="Q45" s="13"/>
      <c r="R45" s="13"/>
      <c r="S45" s="13">
        <f>86556.26</f>
        <v>86556.26</v>
      </c>
      <c r="T45" s="13"/>
      <c r="U45" s="13"/>
      <c r="V45" s="13"/>
      <c r="W45" s="46">
        <f>262583.74</f>
        <v>262583.74</v>
      </c>
      <c r="X45" s="46"/>
    </row>
    <row r="46" spans="1:24" s="1" customFormat="1" ht="13.5" customHeight="1">
      <c r="A46" s="10" t="s">
        <v>96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1" t="s">
        <v>87</v>
      </c>
      <c r="M46" s="11"/>
      <c r="N46" s="11" t="s">
        <v>97</v>
      </c>
      <c r="O46" s="11"/>
      <c r="P46" s="13">
        <f>2072</f>
        <v>2072</v>
      </c>
      <c r="Q46" s="13"/>
      <c r="R46" s="13"/>
      <c r="S46" s="13">
        <f>1263</f>
        <v>1263</v>
      </c>
      <c r="T46" s="13"/>
      <c r="U46" s="13"/>
      <c r="V46" s="13"/>
      <c r="W46" s="46">
        <f>809</f>
        <v>809</v>
      </c>
      <c r="X46" s="46"/>
    </row>
    <row r="47" spans="1:24" s="1" customFormat="1" ht="13.5" customHeight="1">
      <c r="A47" s="10" t="s">
        <v>98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1" t="s">
        <v>87</v>
      </c>
      <c r="M47" s="11"/>
      <c r="N47" s="11" t="s">
        <v>99</v>
      </c>
      <c r="O47" s="11"/>
      <c r="P47" s="13">
        <f>7063.55</f>
        <v>7063.55</v>
      </c>
      <c r="Q47" s="13"/>
      <c r="R47" s="13"/>
      <c r="S47" s="13">
        <f>2759</f>
        <v>2759</v>
      </c>
      <c r="T47" s="13"/>
      <c r="U47" s="13"/>
      <c r="V47" s="13"/>
      <c r="W47" s="46">
        <f>4304.55</f>
        <v>4304.55</v>
      </c>
      <c r="X47" s="46"/>
    </row>
    <row r="48" spans="1:24" s="1" customFormat="1" ht="13.5" customHeight="1">
      <c r="A48" s="10" t="s">
        <v>100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1" t="s">
        <v>87</v>
      </c>
      <c r="M48" s="11"/>
      <c r="N48" s="11" t="s">
        <v>101</v>
      </c>
      <c r="O48" s="11"/>
      <c r="P48" s="13">
        <f>8864.45</f>
        <v>8864.45</v>
      </c>
      <c r="Q48" s="13"/>
      <c r="R48" s="13"/>
      <c r="S48" s="13">
        <f>4154.04</f>
        <v>4154.04</v>
      </c>
      <c r="T48" s="13"/>
      <c r="U48" s="13"/>
      <c r="V48" s="13"/>
      <c r="W48" s="46">
        <f>4710.41</f>
        <v>4710.41</v>
      </c>
      <c r="X48" s="46"/>
    </row>
    <row r="49" spans="1:24" s="1" customFormat="1" ht="13.5" customHeight="1">
      <c r="A49" s="10" t="s">
        <v>94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1" t="s">
        <v>87</v>
      </c>
      <c r="M49" s="11"/>
      <c r="N49" s="11" t="s">
        <v>102</v>
      </c>
      <c r="O49" s="11"/>
      <c r="P49" s="13">
        <f>3800</f>
        <v>3800</v>
      </c>
      <c r="Q49" s="13"/>
      <c r="R49" s="13"/>
      <c r="S49" s="13">
        <f>3800</f>
        <v>3800</v>
      </c>
      <c r="T49" s="13"/>
      <c r="U49" s="13"/>
      <c r="V49" s="13"/>
      <c r="W49" s="46">
        <f>0</f>
        <v>0</v>
      </c>
      <c r="X49" s="46"/>
    </row>
    <row r="50" spans="1:24" s="1" customFormat="1" ht="13.5" customHeight="1">
      <c r="A50" s="10" t="s">
        <v>103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1" t="s">
        <v>87</v>
      </c>
      <c r="M50" s="11"/>
      <c r="N50" s="11" t="s">
        <v>104</v>
      </c>
      <c r="O50" s="11"/>
      <c r="P50" s="13">
        <f>16000</f>
        <v>16000</v>
      </c>
      <c r="Q50" s="13"/>
      <c r="R50" s="13"/>
      <c r="S50" s="13">
        <f>8000</f>
        <v>8000</v>
      </c>
      <c r="T50" s="13"/>
      <c r="U50" s="13"/>
      <c r="V50" s="13"/>
      <c r="W50" s="46">
        <f>8000</f>
        <v>8000</v>
      </c>
      <c r="X50" s="46"/>
    </row>
    <row r="51" spans="1:24" s="1" customFormat="1" ht="13.5" customHeight="1">
      <c r="A51" s="10" t="s">
        <v>103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 t="s">
        <v>87</v>
      </c>
      <c r="M51" s="11"/>
      <c r="N51" s="11" t="s">
        <v>105</v>
      </c>
      <c r="O51" s="11"/>
      <c r="P51" s="13">
        <f>4200</f>
        <v>4200</v>
      </c>
      <c r="Q51" s="13"/>
      <c r="R51" s="13"/>
      <c r="S51" s="13">
        <f>2100</f>
        <v>2100</v>
      </c>
      <c r="T51" s="13"/>
      <c r="U51" s="13"/>
      <c r="V51" s="13"/>
      <c r="W51" s="46">
        <f>2100</f>
        <v>2100</v>
      </c>
      <c r="X51" s="46"/>
    </row>
    <row r="52" spans="1:24" s="1" customFormat="1" ht="13.5" customHeight="1">
      <c r="A52" s="10" t="s">
        <v>103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1" t="s">
        <v>87</v>
      </c>
      <c r="M52" s="11"/>
      <c r="N52" s="11" t="s">
        <v>106</v>
      </c>
      <c r="O52" s="11"/>
      <c r="P52" s="13">
        <f>16800</f>
        <v>16800</v>
      </c>
      <c r="Q52" s="13"/>
      <c r="R52" s="13"/>
      <c r="S52" s="13">
        <f>8400</f>
        <v>8400</v>
      </c>
      <c r="T52" s="13"/>
      <c r="U52" s="13"/>
      <c r="V52" s="13"/>
      <c r="W52" s="46">
        <f>8400</f>
        <v>8400</v>
      </c>
      <c r="X52" s="46"/>
    </row>
    <row r="53" spans="1:24" s="1" customFormat="1" ht="13.5" customHeight="1">
      <c r="A53" s="10" t="s">
        <v>103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 t="s">
        <v>87</v>
      </c>
      <c r="M53" s="11"/>
      <c r="N53" s="11" t="s">
        <v>107</v>
      </c>
      <c r="O53" s="11"/>
      <c r="P53" s="13">
        <f>16000</f>
        <v>16000</v>
      </c>
      <c r="Q53" s="13"/>
      <c r="R53" s="13"/>
      <c r="S53" s="13">
        <f>8000</f>
        <v>8000</v>
      </c>
      <c r="T53" s="13"/>
      <c r="U53" s="13"/>
      <c r="V53" s="13"/>
      <c r="W53" s="46">
        <f>8000</f>
        <v>8000</v>
      </c>
      <c r="X53" s="46"/>
    </row>
    <row r="54" spans="1:24" s="1" customFormat="1" ht="13.5" customHeight="1">
      <c r="A54" s="10" t="s">
        <v>108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1" t="s">
        <v>87</v>
      </c>
      <c r="M54" s="11"/>
      <c r="N54" s="11" t="s">
        <v>109</v>
      </c>
      <c r="O54" s="11"/>
      <c r="P54" s="13">
        <f>127510</f>
        <v>127510</v>
      </c>
      <c r="Q54" s="13"/>
      <c r="R54" s="13"/>
      <c r="S54" s="13">
        <f>127510</f>
        <v>127510</v>
      </c>
      <c r="T54" s="13"/>
      <c r="U54" s="13"/>
      <c r="V54" s="13"/>
      <c r="W54" s="46">
        <f>0</f>
        <v>0</v>
      </c>
      <c r="X54" s="46"/>
    </row>
    <row r="55" spans="1:24" s="1" customFormat="1" ht="13.5" customHeight="1">
      <c r="A55" s="10" t="s">
        <v>110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1" t="s">
        <v>87</v>
      </c>
      <c r="M55" s="11"/>
      <c r="N55" s="11" t="s">
        <v>111</v>
      </c>
      <c r="O55" s="11"/>
      <c r="P55" s="13">
        <f>10000</f>
        <v>10000</v>
      </c>
      <c r="Q55" s="13"/>
      <c r="R55" s="13"/>
      <c r="S55" s="17" t="s">
        <v>39</v>
      </c>
      <c r="T55" s="17"/>
      <c r="U55" s="17"/>
      <c r="V55" s="17"/>
      <c r="W55" s="46">
        <f>10000</f>
        <v>10000</v>
      </c>
      <c r="X55" s="46"/>
    </row>
    <row r="56" spans="1:24" s="1" customFormat="1" ht="13.5" customHeight="1">
      <c r="A56" s="10" t="s">
        <v>94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1" t="s">
        <v>87</v>
      </c>
      <c r="M56" s="11"/>
      <c r="N56" s="11" t="s">
        <v>112</v>
      </c>
      <c r="O56" s="11"/>
      <c r="P56" s="13">
        <f>200000</f>
        <v>200000</v>
      </c>
      <c r="Q56" s="13"/>
      <c r="R56" s="13"/>
      <c r="S56" s="13">
        <f>97768.77</f>
        <v>97768.77</v>
      </c>
      <c r="T56" s="13"/>
      <c r="U56" s="13"/>
      <c r="V56" s="13"/>
      <c r="W56" s="46">
        <f>102231.23</f>
        <v>102231.23</v>
      </c>
      <c r="X56" s="46"/>
    </row>
    <row r="57" spans="1:24" s="1" customFormat="1" ht="13.5" customHeight="1">
      <c r="A57" s="10" t="s">
        <v>94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1" t="s">
        <v>87</v>
      </c>
      <c r="M57" s="11"/>
      <c r="N57" s="11" t="s">
        <v>113</v>
      </c>
      <c r="O57" s="11"/>
      <c r="P57" s="13">
        <f>1600</f>
        <v>1600</v>
      </c>
      <c r="Q57" s="13"/>
      <c r="R57" s="13"/>
      <c r="S57" s="13">
        <f>1600</f>
        <v>1600</v>
      </c>
      <c r="T57" s="13"/>
      <c r="U57" s="13"/>
      <c r="V57" s="13"/>
      <c r="W57" s="46">
        <f>0</f>
        <v>0</v>
      </c>
      <c r="X57" s="46"/>
    </row>
    <row r="58" spans="1:24" s="1" customFormat="1" ht="13.5" customHeight="1">
      <c r="A58" s="10" t="s">
        <v>94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1" t="s">
        <v>87</v>
      </c>
      <c r="M58" s="11"/>
      <c r="N58" s="11" t="s">
        <v>114</v>
      </c>
      <c r="O58" s="11"/>
      <c r="P58" s="13">
        <f>74000</f>
        <v>74000</v>
      </c>
      <c r="Q58" s="13"/>
      <c r="R58" s="13"/>
      <c r="S58" s="13">
        <f>40056</f>
        <v>40056</v>
      </c>
      <c r="T58" s="13"/>
      <c r="U58" s="13"/>
      <c r="V58" s="13"/>
      <c r="W58" s="46">
        <f>33944</f>
        <v>33944</v>
      </c>
      <c r="X58" s="46"/>
    </row>
    <row r="59" spans="1:24" s="1" customFormat="1" ht="13.5" customHeight="1">
      <c r="A59" s="10" t="s">
        <v>94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1" t="s">
        <v>87</v>
      </c>
      <c r="M59" s="11"/>
      <c r="N59" s="11" t="s">
        <v>115</v>
      </c>
      <c r="O59" s="11"/>
      <c r="P59" s="13">
        <f>10000</f>
        <v>10000</v>
      </c>
      <c r="Q59" s="13"/>
      <c r="R59" s="13"/>
      <c r="S59" s="13">
        <f>3500</f>
        <v>3500</v>
      </c>
      <c r="T59" s="13"/>
      <c r="U59" s="13"/>
      <c r="V59" s="13"/>
      <c r="W59" s="46">
        <f>6500</f>
        <v>6500</v>
      </c>
      <c r="X59" s="46"/>
    </row>
    <row r="60" spans="1:24" s="1" customFormat="1" ht="13.5" customHeight="1">
      <c r="A60" s="10" t="s">
        <v>94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 t="s">
        <v>87</v>
      </c>
      <c r="M60" s="11"/>
      <c r="N60" s="11" t="s">
        <v>116</v>
      </c>
      <c r="O60" s="11"/>
      <c r="P60" s="13">
        <f>0</f>
        <v>0</v>
      </c>
      <c r="Q60" s="13"/>
      <c r="R60" s="13"/>
      <c r="S60" s="17" t="s">
        <v>39</v>
      </c>
      <c r="T60" s="17"/>
      <c r="U60" s="17"/>
      <c r="V60" s="17"/>
      <c r="W60" s="47" t="s">
        <v>39</v>
      </c>
      <c r="X60" s="47"/>
    </row>
    <row r="61" spans="1:24" s="1" customFormat="1" ht="13.5" customHeight="1">
      <c r="A61" s="10" t="s">
        <v>117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1" t="s">
        <v>87</v>
      </c>
      <c r="M61" s="11"/>
      <c r="N61" s="11" t="s">
        <v>118</v>
      </c>
      <c r="O61" s="11"/>
      <c r="P61" s="13">
        <f>12000</f>
        <v>12000</v>
      </c>
      <c r="Q61" s="13"/>
      <c r="R61" s="13"/>
      <c r="S61" s="13">
        <f>5000</f>
        <v>5000</v>
      </c>
      <c r="T61" s="13"/>
      <c r="U61" s="13"/>
      <c r="V61" s="13"/>
      <c r="W61" s="46">
        <f>7000</f>
        <v>7000</v>
      </c>
      <c r="X61" s="46"/>
    </row>
    <row r="62" spans="1:24" s="1" customFormat="1" ht="13.5" customHeight="1">
      <c r="A62" s="10" t="s">
        <v>94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1" t="s">
        <v>87</v>
      </c>
      <c r="M62" s="11"/>
      <c r="N62" s="11" t="s">
        <v>119</v>
      </c>
      <c r="O62" s="11"/>
      <c r="P62" s="13">
        <f>138000</f>
        <v>138000</v>
      </c>
      <c r="Q62" s="13"/>
      <c r="R62" s="13"/>
      <c r="S62" s="13">
        <f>74764.68</f>
        <v>74764.68</v>
      </c>
      <c r="T62" s="13"/>
      <c r="U62" s="13"/>
      <c r="V62" s="13"/>
      <c r="W62" s="46">
        <f>63235.32</f>
        <v>63235.32</v>
      </c>
      <c r="X62" s="46"/>
    </row>
    <row r="63" spans="1:24" s="1" customFormat="1" ht="13.5" customHeight="1">
      <c r="A63" s="10" t="s">
        <v>88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1" t="s">
        <v>87</v>
      </c>
      <c r="M63" s="11"/>
      <c r="N63" s="11" t="s">
        <v>120</v>
      </c>
      <c r="O63" s="11"/>
      <c r="P63" s="13">
        <f>171000</f>
        <v>171000</v>
      </c>
      <c r="Q63" s="13"/>
      <c r="R63" s="13"/>
      <c r="S63" s="13">
        <f>66741.16</f>
        <v>66741.16</v>
      </c>
      <c r="T63" s="13"/>
      <c r="U63" s="13"/>
      <c r="V63" s="13"/>
      <c r="W63" s="46">
        <f>104258.84</f>
        <v>104258.84</v>
      </c>
      <c r="X63" s="46"/>
    </row>
    <row r="64" spans="1:24" s="1" customFormat="1" ht="33.75" customHeight="1">
      <c r="A64" s="10" t="s">
        <v>90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1" t="s">
        <v>87</v>
      </c>
      <c r="M64" s="11"/>
      <c r="N64" s="11" t="s">
        <v>121</v>
      </c>
      <c r="O64" s="11"/>
      <c r="P64" s="13">
        <f>50700</f>
        <v>50700</v>
      </c>
      <c r="Q64" s="13"/>
      <c r="R64" s="13"/>
      <c r="S64" s="13">
        <f>18258.84</f>
        <v>18258.84</v>
      </c>
      <c r="T64" s="13"/>
      <c r="U64" s="13"/>
      <c r="V64" s="13"/>
      <c r="W64" s="46">
        <f>32441.16</f>
        <v>32441.16</v>
      </c>
      <c r="X64" s="46"/>
    </row>
    <row r="65" spans="1:24" s="1" customFormat="1" ht="13.5" customHeight="1">
      <c r="A65" s="10" t="s">
        <v>94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1" t="s">
        <v>87</v>
      </c>
      <c r="M65" s="11"/>
      <c r="N65" s="11" t="s">
        <v>122</v>
      </c>
      <c r="O65" s="11"/>
      <c r="P65" s="13">
        <f>3000</f>
        <v>3000</v>
      </c>
      <c r="Q65" s="13"/>
      <c r="R65" s="13"/>
      <c r="S65" s="17" t="s">
        <v>39</v>
      </c>
      <c r="T65" s="17"/>
      <c r="U65" s="17"/>
      <c r="V65" s="17"/>
      <c r="W65" s="46">
        <f>3000</f>
        <v>3000</v>
      </c>
      <c r="X65" s="46"/>
    </row>
    <row r="66" spans="1:24" s="1" customFormat="1" ht="13.5" customHeight="1">
      <c r="A66" s="10" t="s">
        <v>94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1" t="s">
        <v>87</v>
      </c>
      <c r="M66" s="11"/>
      <c r="N66" s="11" t="s">
        <v>123</v>
      </c>
      <c r="O66" s="11"/>
      <c r="P66" s="13">
        <f>2000</f>
        <v>2000</v>
      </c>
      <c r="Q66" s="13"/>
      <c r="R66" s="13"/>
      <c r="S66" s="17" t="s">
        <v>39</v>
      </c>
      <c r="T66" s="17"/>
      <c r="U66" s="17"/>
      <c r="V66" s="17"/>
      <c r="W66" s="46">
        <f>2000</f>
        <v>2000</v>
      </c>
      <c r="X66" s="46"/>
    </row>
    <row r="67" spans="1:24" s="1" customFormat="1" ht="13.5" customHeight="1">
      <c r="A67" s="10" t="s">
        <v>94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1" t="s">
        <v>87</v>
      </c>
      <c r="M67" s="11"/>
      <c r="N67" s="11" t="s">
        <v>124</v>
      </c>
      <c r="O67" s="11"/>
      <c r="P67" s="13">
        <f>110000</f>
        <v>110000</v>
      </c>
      <c r="Q67" s="13"/>
      <c r="R67" s="13"/>
      <c r="S67" s="13">
        <f>82135</f>
        <v>82135</v>
      </c>
      <c r="T67" s="13"/>
      <c r="U67" s="13"/>
      <c r="V67" s="13"/>
      <c r="W67" s="46">
        <f>27865</f>
        <v>27865</v>
      </c>
      <c r="X67" s="46"/>
    </row>
    <row r="68" spans="1:24" s="1" customFormat="1" ht="13.5" customHeight="1">
      <c r="A68" s="10" t="s">
        <v>94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1" t="s">
        <v>87</v>
      </c>
      <c r="M68" s="11"/>
      <c r="N68" s="11" t="s">
        <v>125</v>
      </c>
      <c r="O68" s="11"/>
      <c r="P68" s="13">
        <f>3895268.86</f>
        <v>3895268.86</v>
      </c>
      <c r="Q68" s="13"/>
      <c r="R68" s="13"/>
      <c r="S68" s="13">
        <f>13883.7</f>
        <v>13883.7</v>
      </c>
      <c r="T68" s="13"/>
      <c r="U68" s="13"/>
      <c r="V68" s="13"/>
      <c r="W68" s="46">
        <f>3881385.16</f>
        <v>3881385.16</v>
      </c>
      <c r="X68" s="46"/>
    </row>
    <row r="69" spans="1:24" s="1" customFormat="1" ht="13.5" customHeight="1">
      <c r="A69" s="10" t="s">
        <v>94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1" t="s">
        <v>87</v>
      </c>
      <c r="M69" s="11"/>
      <c r="N69" s="11" t="s">
        <v>126</v>
      </c>
      <c r="O69" s="11"/>
      <c r="P69" s="13">
        <f>603500</f>
        <v>603500</v>
      </c>
      <c r="Q69" s="13"/>
      <c r="R69" s="13"/>
      <c r="S69" s="17" t="s">
        <v>39</v>
      </c>
      <c r="T69" s="17"/>
      <c r="U69" s="17"/>
      <c r="V69" s="17"/>
      <c r="W69" s="46">
        <f>603500</f>
        <v>603500</v>
      </c>
      <c r="X69" s="46"/>
    </row>
    <row r="70" spans="1:24" s="1" customFormat="1" ht="13.5" customHeight="1">
      <c r="A70" s="10" t="s">
        <v>94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 t="s">
        <v>87</v>
      </c>
      <c r="M70" s="11"/>
      <c r="N70" s="11" t="s">
        <v>127</v>
      </c>
      <c r="O70" s="11"/>
      <c r="P70" s="13">
        <f>77700</f>
        <v>77700</v>
      </c>
      <c r="Q70" s="13"/>
      <c r="R70" s="13"/>
      <c r="S70" s="17" t="s">
        <v>39</v>
      </c>
      <c r="T70" s="17"/>
      <c r="U70" s="17"/>
      <c r="V70" s="17"/>
      <c r="W70" s="46">
        <f>77700</f>
        <v>77700</v>
      </c>
      <c r="X70" s="46"/>
    </row>
    <row r="71" spans="1:24" s="1" customFormat="1" ht="13.5" customHeight="1">
      <c r="A71" s="10" t="s">
        <v>94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1" t="s">
        <v>87</v>
      </c>
      <c r="M71" s="11"/>
      <c r="N71" s="11" t="s">
        <v>128</v>
      </c>
      <c r="O71" s="11"/>
      <c r="P71" s="13">
        <f>1900653.72</f>
        <v>1900653.72</v>
      </c>
      <c r="Q71" s="13"/>
      <c r="R71" s="13"/>
      <c r="S71" s="17" t="s">
        <v>39</v>
      </c>
      <c r="T71" s="17"/>
      <c r="U71" s="17"/>
      <c r="V71" s="17"/>
      <c r="W71" s="46">
        <f>1900653.72</f>
        <v>1900653.72</v>
      </c>
      <c r="X71" s="46"/>
    </row>
    <row r="72" spans="1:24" s="1" customFormat="1" ht="13.5" customHeight="1">
      <c r="A72" s="10" t="s">
        <v>94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1" t="s">
        <v>87</v>
      </c>
      <c r="M72" s="11"/>
      <c r="N72" s="11" t="s">
        <v>129</v>
      </c>
      <c r="O72" s="11"/>
      <c r="P72" s="13">
        <f>1292963.52</f>
        <v>1292963.52</v>
      </c>
      <c r="Q72" s="13"/>
      <c r="R72" s="13"/>
      <c r="S72" s="13">
        <f>218287.89</f>
        <v>218287.89</v>
      </c>
      <c r="T72" s="13"/>
      <c r="U72" s="13"/>
      <c r="V72" s="13"/>
      <c r="W72" s="46">
        <f>1074675.63</f>
        <v>1074675.63</v>
      </c>
      <c r="X72" s="46"/>
    </row>
    <row r="73" spans="1:24" s="1" customFormat="1" ht="13.5" customHeight="1">
      <c r="A73" s="10" t="s">
        <v>94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1" t="s">
        <v>87</v>
      </c>
      <c r="M73" s="11"/>
      <c r="N73" s="11" t="s">
        <v>130</v>
      </c>
      <c r="O73" s="11"/>
      <c r="P73" s="13">
        <f>280000</f>
        <v>280000</v>
      </c>
      <c r="Q73" s="13"/>
      <c r="R73" s="13"/>
      <c r="S73" s="13">
        <f>126305.11</f>
        <v>126305.11</v>
      </c>
      <c r="T73" s="13"/>
      <c r="U73" s="13"/>
      <c r="V73" s="13"/>
      <c r="W73" s="46">
        <f>153694.89</f>
        <v>153694.89</v>
      </c>
      <c r="X73" s="46"/>
    </row>
    <row r="74" spans="1:24" s="1" customFormat="1" ht="13.5" customHeight="1">
      <c r="A74" s="10" t="s">
        <v>94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1" t="s">
        <v>87</v>
      </c>
      <c r="M74" s="11"/>
      <c r="N74" s="11" t="s">
        <v>131</v>
      </c>
      <c r="O74" s="11"/>
      <c r="P74" s="13">
        <f>30000</f>
        <v>30000</v>
      </c>
      <c r="Q74" s="13"/>
      <c r="R74" s="13"/>
      <c r="S74" s="13">
        <f>7050</f>
        <v>7050</v>
      </c>
      <c r="T74" s="13"/>
      <c r="U74" s="13"/>
      <c r="V74" s="13"/>
      <c r="W74" s="46">
        <f>22950</f>
        <v>22950</v>
      </c>
      <c r="X74" s="46"/>
    </row>
    <row r="75" spans="1:24" s="1" customFormat="1" ht="13.5" customHeight="1">
      <c r="A75" s="10" t="s">
        <v>132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1" t="s">
        <v>87</v>
      </c>
      <c r="M75" s="11"/>
      <c r="N75" s="11" t="s">
        <v>133</v>
      </c>
      <c r="O75" s="11"/>
      <c r="P75" s="13">
        <f>3150645</f>
        <v>3150645</v>
      </c>
      <c r="Q75" s="13"/>
      <c r="R75" s="13"/>
      <c r="S75" s="13">
        <f>1233150.72</f>
        <v>1233150.72</v>
      </c>
      <c r="T75" s="13"/>
      <c r="U75" s="13"/>
      <c r="V75" s="13"/>
      <c r="W75" s="46">
        <f>1917494.28</f>
        <v>1917494.28</v>
      </c>
      <c r="X75" s="46"/>
    </row>
    <row r="76" spans="1:24" s="1" customFormat="1" ht="24" customHeight="1">
      <c r="A76" s="10" t="s">
        <v>134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1" t="s">
        <v>87</v>
      </c>
      <c r="M76" s="11"/>
      <c r="N76" s="11" t="s">
        <v>135</v>
      </c>
      <c r="O76" s="11"/>
      <c r="P76" s="13">
        <f>62918.41</f>
        <v>62918.41</v>
      </c>
      <c r="Q76" s="13"/>
      <c r="R76" s="13"/>
      <c r="S76" s="13">
        <f>22194.5</f>
        <v>22194.5</v>
      </c>
      <c r="T76" s="13"/>
      <c r="U76" s="13"/>
      <c r="V76" s="13"/>
      <c r="W76" s="46">
        <f>40723.91</f>
        <v>40723.91</v>
      </c>
      <c r="X76" s="46"/>
    </row>
    <row r="77" spans="1:24" s="1" customFormat="1" ht="24" customHeight="1">
      <c r="A77" s="10" t="s">
        <v>136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1" t="s">
        <v>87</v>
      </c>
      <c r="M77" s="11"/>
      <c r="N77" s="11" t="s">
        <v>137</v>
      </c>
      <c r="O77" s="11"/>
      <c r="P77" s="13">
        <f>951494</f>
        <v>951494</v>
      </c>
      <c r="Q77" s="13"/>
      <c r="R77" s="13"/>
      <c r="S77" s="13">
        <f>365058.97</f>
        <v>365058.97</v>
      </c>
      <c r="T77" s="13"/>
      <c r="U77" s="13"/>
      <c r="V77" s="13"/>
      <c r="W77" s="46">
        <f>586435.03</f>
        <v>586435.03</v>
      </c>
      <c r="X77" s="46"/>
    </row>
    <row r="78" spans="1:24" s="1" customFormat="1" ht="13.5" customHeight="1">
      <c r="A78" s="10" t="s">
        <v>94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1" t="s">
        <v>87</v>
      </c>
      <c r="M78" s="11"/>
      <c r="N78" s="11" t="s">
        <v>138</v>
      </c>
      <c r="O78" s="11"/>
      <c r="P78" s="13">
        <f>1889783.68</f>
        <v>1889783.68</v>
      </c>
      <c r="Q78" s="13"/>
      <c r="R78" s="13"/>
      <c r="S78" s="13">
        <f>722215.89</f>
        <v>722215.89</v>
      </c>
      <c r="T78" s="13"/>
      <c r="U78" s="13"/>
      <c r="V78" s="13"/>
      <c r="W78" s="46">
        <f>1167567.79</f>
        <v>1167567.79</v>
      </c>
      <c r="X78" s="46"/>
    </row>
    <row r="79" spans="1:24" s="1" customFormat="1" ht="13.5" customHeight="1">
      <c r="A79" s="10" t="s">
        <v>96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1" t="s">
        <v>87</v>
      </c>
      <c r="M79" s="11"/>
      <c r="N79" s="11" t="s">
        <v>139</v>
      </c>
      <c r="O79" s="11"/>
      <c r="P79" s="13">
        <f>6366</f>
        <v>6366</v>
      </c>
      <c r="Q79" s="13"/>
      <c r="R79" s="13"/>
      <c r="S79" s="13">
        <f>1077</f>
        <v>1077</v>
      </c>
      <c r="T79" s="13"/>
      <c r="U79" s="13"/>
      <c r="V79" s="13"/>
      <c r="W79" s="46">
        <f>5289</f>
        <v>5289</v>
      </c>
      <c r="X79" s="46"/>
    </row>
    <row r="80" spans="1:24" s="1" customFormat="1" ht="13.5" customHeight="1">
      <c r="A80" s="10" t="s">
        <v>100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1" t="s">
        <v>87</v>
      </c>
      <c r="M80" s="11"/>
      <c r="N80" s="11" t="s">
        <v>140</v>
      </c>
      <c r="O80" s="11"/>
      <c r="P80" s="13">
        <f>2463</f>
        <v>2463</v>
      </c>
      <c r="Q80" s="13"/>
      <c r="R80" s="13"/>
      <c r="S80" s="13">
        <f>908.11</f>
        <v>908.11</v>
      </c>
      <c r="T80" s="13"/>
      <c r="U80" s="13"/>
      <c r="V80" s="13"/>
      <c r="W80" s="46">
        <f>1554.89</f>
        <v>1554.89</v>
      </c>
      <c r="X80" s="46"/>
    </row>
    <row r="81" spans="1:24" s="1" customFormat="1" ht="13.5" customHeight="1">
      <c r="A81" s="10" t="s">
        <v>94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1" t="s">
        <v>87</v>
      </c>
      <c r="M81" s="11"/>
      <c r="N81" s="11" t="s">
        <v>141</v>
      </c>
      <c r="O81" s="11"/>
      <c r="P81" s="13">
        <f>334.91</f>
        <v>334.91</v>
      </c>
      <c r="Q81" s="13"/>
      <c r="R81" s="13"/>
      <c r="S81" s="13">
        <f>299.66</f>
        <v>299.66</v>
      </c>
      <c r="T81" s="13"/>
      <c r="U81" s="13"/>
      <c r="V81" s="13"/>
      <c r="W81" s="46">
        <f>35.25</f>
        <v>35.25</v>
      </c>
      <c r="X81" s="46"/>
    </row>
    <row r="82" spans="1:24" s="1" customFormat="1" ht="13.5" customHeight="1">
      <c r="A82" s="10" t="s">
        <v>142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1" t="s">
        <v>87</v>
      </c>
      <c r="M82" s="11"/>
      <c r="N82" s="11" t="s">
        <v>143</v>
      </c>
      <c r="O82" s="11"/>
      <c r="P82" s="13">
        <f>112987.68</f>
        <v>112987.68</v>
      </c>
      <c r="Q82" s="13"/>
      <c r="R82" s="13"/>
      <c r="S82" s="13">
        <f>45974.3</f>
        <v>45974.3</v>
      </c>
      <c r="T82" s="13"/>
      <c r="U82" s="13"/>
      <c r="V82" s="13"/>
      <c r="W82" s="46">
        <f>67013.38</f>
        <v>67013.38</v>
      </c>
      <c r="X82" s="46"/>
    </row>
    <row r="83" spans="1:24" s="1" customFormat="1" ht="13.5" customHeight="1">
      <c r="A83" s="10" t="s">
        <v>94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1" t="s">
        <v>87</v>
      </c>
      <c r="M83" s="11"/>
      <c r="N83" s="11" t="s">
        <v>144</v>
      </c>
      <c r="O83" s="11"/>
      <c r="P83" s="13">
        <f>10000</f>
        <v>10000</v>
      </c>
      <c r="Q83" s="13"/>
      <c r="R83" s="13"/>
      <c r="S83" s="17" t="s">
        <v>39</v>
      </c>
      <c r="T83" s="17"/>
      <c r="U83" s="17"/>
      <c r="V83" s="17"/>
      <c r="W83" s="46">
        <f>10000</f>
        <v>10000</v>
      </c>
      <c r="X83" s="46"/>
    </row>
    <row r="84" spans="1:24" s="1" customFormat="1" ht="15" customHeight="1">
      <c r="A84" s="42" t="s">
        <v>145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3" t="s">
        <v>146</v>
      </c>
      <c r="M84" s="43"/>
      <c r="N84" s="43" t="s">
        <v>36</v>
      </c>
      <c r="O84" s="43"/>
      <c r="P84" s="44">
        <f>-5749788.78</f>
        <v>-5749788.78</v>
      </c>
      <c r="Q84" s="44"/>
      <c r="R84" s="44"/>
      <c r="S84" s="44">
        <f>264038.92</f>
        <v>264038.92</v>
      </c>
      <c r="T84" s="44"/>
      <c r="U84" s="44"/>
      <c r="V84" s="44"/>
      <c r="W84" s="45" t="s">
        <v>36</v>
      </c>
      <c r="X84" s="45"/>
    </row>
    <row r="85" spans="1:24" s="1" customFormat="1" ht="13.5" customHeight="1">
      <c r="A85" s="8" t="s">
        <v>10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s="1" customFormat="1" ht="13.5" customHeight="1">
      <c r="A86" s="38" t="s">
        <v>147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1:24" s="1" customFormat="1" ht="45.75" customHeight="1">
      <c r="A87" s="39" t="s">
        <v>22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 t="s">
        <v>23</v>
      </c>
      <c r="M87" s="39"/>
      <c r="N87" s="39" t="s">
        <v>148</v>
      </c>
      <c r="O87" s="39"/>
      <c r="P87" s="40" t="s">
        <v>25</v>
      </c>
      <c r="Q87" s="40"/>
      <c r="R87" s="40"/>
      <c r="S87" s="40" t="s">
        <v>26</v>
      </c>
      <c r="T87" s="40"/>
      <c r="U87" s="40"/>
      <c r="V87" s="40"/>
      <c r="W87" s="41" t="s">
        <v>27</v>
      </c>
      <c r="X87" s="41"/>
    </row>
    <row r="88" spans="1:24" s="1" customFormat="1" ht="12.75" customHeight="1">
      <c r="A88" s="35" t="s">
        <v>28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 t="s">
        <v>29</v>
      </c>
      <c r="M88" s="35"/>
      <c r="N88" s="35" t="s">
        <v>30</v>
      </c>
      <c r="O88" s="35"/>
      <c r="P88" s="36" t="s">
        <v>31</v>
      </c>
      <c r="Q88" s="36"/>
      <c r="R88" s="36"/>
      <c r="S88" s="36" t="s">
        <v>32</v>
      </c>
      <c r="T88" s="36"/>
      <c r="U88" s="36"/>
      <c r="V88" s="36"/>
      <c r="W88" s="37" t="s">
        <v>33</v>
      </c>
      <c r="X88" s="37"/>
    </row>
    <row r="89" spans="1:24" s="1" customFormat="1" ht="13.5" customHeight="1">
      <c r="A89" s="30" t="s">
        <v>149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150</v>
      </c>
      <c r="M89" s="31"/>
      <c r="N89" s="31" t="s">
        <v>36</v>
      </c>
      <c r="O89" s="31"/>
      <c r="P89" s="32">
        <f>5749788.78</f>
        <v>5749788.78</v>
      </c>
      <c r="Q89" s="32"/>
      <c r="R89" s="32"/>
      <c r="S89" s="33">
        <f>-264038.92</f>
        <v>-264038.92</v>
      </c>
      <c r="T89" s="33"/>
      <c r="U89" s="33"/>
      <c r="V89" s="33"/>
      <c r="W89" s="34" t="s">
        <v>36</v>
      </c>
      <c r="X89" s="34"/>
    </row>
    <row r="90" spans="1:24" s="1" customFormat="1" ht="13.5" customHeight="1">
      <c r="A90" s="28" t="s">
        <v>151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19" t="s">
        <v>10</v>
      </c>
      <c r="M90" s="19"/>
      <c r="N90" s="19" t="s">
        <v>10</v>
      </c>
      <c r="O90" s="19"/>
      <c r="P90" s="20" t="s">
        <v>10</v>
      </c>
      <c r="Q90" s="20"/>
      <c r="R90" s="20"/>
      <c r="S90" s="29" t="s">
        <v>10</v>
      </c>
      <c r="T90" s="29"/>
      <c r="U90" s="29"/>
      <c r="V90" s="29"/>
      <c r="W90" s="21" t="s">
        <v>10</v>
      </c>
      <c r="X90" s="21"/>
    </row>
    <row r="91" spans="1:24" s="1" customFormat="1" ht="13.5" customHeight="1">
      <c r="A91" s="22" t="s">
        <v>152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3" t="s">
        <v>153</v>
      </c>
      <c r="M91" s="23"/>
      <c r="N91" s="24" t="s">
        <v>36</v>
      </c>
      <c r="O91" s="24"/>
      <c r="P91" s="25" t="s">
        <v>39</v>
      </c>
      <c r="Q91" s="25"/>
      <c r="R91" s="25"/>
      <c r="S91" s="26" t="s">
        <v>39</v>
      </c>
      <c r="T91" s="26"/>
      <c r="U91" s="26"/>
      <c r="V91" s="26"/>
      <c r="W91" s="27" t="s">
        <v>39</v>
      </c>
      <c r="X91" s="27"/>
    </row>
    <row r="92" spans="1:24" s="1" customFormat="1" ht="13.5" customHeight="1">
      <c r="A92" s="10" t="s">
        <v>10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1" t="s">
        <v>153</v>
      </c>
      <c r="M92" s="11"/>
      <c r="N92" s="11" t="s">
        <v>10</v>
      </c>
      <c r="O92" s="11"/>
      <c r="P92" s="16" t="s">
        <v>39</v>
      </c>
      <c r="Q92" s="16"/>
      <c r="R92" s="16"/>
      <c r="S92" s="17" t="s">
        <v>39</v>
      </c>
      <c r="T92" s="17"/>
      <c r="U92" s="17"/>
      <c r="V92" s="17"/>
      <c r="W92" s="18" t="s">
        <v>39</v>
      </c>
      <c r="X92" s="18"/>
    </row>
    <row r="93" spans="1:24" s="1" customFormat="1" ht="13.5" customHeight="1">
      <c r="A93" s="10" t="s">
        <v>154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9" t="s">
        <v>155</v>
      </c>
      <c r="M93" s="19"/>
      <c r="N93" s="19" t="s">
        <v>36</v>
      </c>
      <c r="O93" s="19"/>
      <c r="P93" s="20" t="s">
        <v>39</v>
      </c>
      <c r="Q93" s="20"/>
      <c r="R93" s="20"/>
      <c r="S93" s="17" t="s">
        <v>39</v>
      </c>
      <c r="T93" s="17"/>
      <c r="U93" s="17"/>
      <c r="V93" s="17"/>
      <c r="W93" s="21" t="s">
        <v>39</v>
      </c>
      <c r="X93" s="21"/>
    </row>
    <row r="94" spans="1:24" s="1" customFormat="1" ht="13.5" customHeight="1">
      <c r="A94" s="10" t="s">
        <v>10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1" t="s">
        <v>155</v>
      </c>
      <c r="M94" s="11"/>
      <c r="N94" s="11" t="s">
        <v>10</v>
      </c>
      <c r="O94" s="11"/>
      <c r="P94" s="16" t="s">
        <v>39</v>
      </c>
      <c r="Q94" s="16"/>
      <c r="R94" s="16"/>
      <c r="S94" s="17" t="s">
        <v>39</v>
      </c>
      <c r="T94" s="17"/>
      <c r="U94" s="17"/>
      <c r="V94" s="17"/>
      <c r="W94" s="18" t="s">
        <v>39</v>
      </c>
      <c r="X94" s="18"/>
    </row>
    <row r="95" spans="1:24" s="1" customFormat="1" ht="13.5" customHeight="1">
      <c r="A95" s="10" t="s">
        <v>156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1" t="s">
        <v>157</v>
      </c>
      <c r="M95" s="11"/>
      <c r="N95" s="11" t="s">
        <v>158</v>
      </c>
      <c r="O95" s="11"/>
      <c r="P95" s="12">
        <f>5749788.78</f>
        <v>5749788.78</v>
      </c>
      <c r="Q95" s="12"/>
      <c r="R95" s="12"/>
      <c r="S95" s="13">
        <f>-264038.92</f>
        <v>-264038.92</v>
      </c>
      <c r="T95" s="13"/>
      <c r="U95" s="13"/>
      <c r="V95" s="13"/>
      <c r="W95" s="15">
        <f>6013827.7</f>
        <v>6013827.7</v>
      </c>
      <c r="X95" s="15"/>
    </row>
    <row r="96" spans="1:24" s="1" customFormat="1" ht="13.5" customHeight="1">
      <c r="A96" s="10" t="s">
        <v>159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1" t="s">
        <v>160</v>
      </c>
      <c r="M96" s="11"/>
      <c r="N96" s="11" t="s">
        <v>161</v>
      </c>
      <c r="O96" s="11"/>
      <c r="P96" s="12">
        <f>-13172100</f>
        <v>-13172100</v>
      </c>
      <c r="Q96" s="12"/>
      <c r="R96" s="12"/>
      <c r="S96" s="13">
        <f>-5079657.97</f>
        <v>-5079657.97</v>
      </c>
      <c r="T96" s="13"/>
      <c r="U96" s="13"/>
      <c r="V96" s="13"/>
      <c r="W96" s="14" t="s">
        <v>36</v>
      </c>
      <c r="X96" s="14"/>
    </row>
    <row r="97" spans="1:24" s="1" customFormat="1" ht="13.5" customHeight="1">
      <c r="A97" s="28" t="s">
        <v>162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19" t="s">
        <v>163</v>
      </c>
      <c r="M97" s="19"/>
      <c r="N97" s="19" t="s">
        <v>164</v>
      </c>
      <c r="O97" s="19"/>
      <c r="P97" s="55">
        <f>18921888.78</f>
        <v>18921888.78</v>
      </c>
      <c r="Q97" s="55"/>
      <c r="R97" s="55"/>
      <c r="S97" s="56">
        <f>4815619.05</f>
        <v>4815619.05</v>
      </c>
      <c r="T97" s="56"/>
      <c r="U97" s="56"/>
      <c r="V97" s="56"/>
      <c r="W97" s="57" t="s">
        <v>36</v>
      </c>
      <c r="X97" s="57"/>
    </row>
    <row r="98" spans="1:24" s="1" customFormat="1" ht="13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</row>
    <row r="99" spans="1:24" s="1" customFormat="1" ht="13.5" customHeight="1">
      <c r="A99" s="59"/>
      <c r="B99" s="59"/>
      <c r="C99" s="59"/>
      <c r="D99" s="59"/>
      <c r="E99" s="59"/>
      <c r="F99" s="59"/>
      <c r="G99" s="59"/>
      <c r="H99" s="59"/>
      <c r="I99" s="60"/>
      <c r="J99" s="60"/>
      <c r="K99" s="60"/>
      <c r="L99" s="60"/>
      <c r="M99" s="60"/>
      <c r="N99" s="60"/>
      <c r="O99" s="60"/>
      <c r="P99" s="60"/>
      <c r="Q99" s="60"/>
      <c r="R99" s="59"/>
      <c r="S99" s="59"/>
      <c r="T99" s="59"/>
      <c r="U99" s="59"/>
      <c r="V99" s="59"/>
      <c r="W99" s="59"/>
      <c r="X99" s="59"/>
    </row>
    <row r="100" spans="1:24" s="1" customFormat="1" ht="13.5" customHeight="1">
      <c r="A100" s="59"/>
      <c r="B100" s="59"/>
      <c r="C100" s="59"/>
      <c r="D100" s="59"/>
      <c r="E100" s="59"/>
      <c r="F100" s="59"/>
      <c r="G100" s="59"/>
      <c r="H100" s="59"/>
      <c r="I100" s="61"/>
      <c r="J100" s="62"/>
      <c r="K100" s="62"/>
      <c r="L100" s="62"/>
      <c r="M100" s="61"/>
      <c r="N100" s="61"/>
      <c r="O100" s="62"/>
      <c r="P100" s="62"/>
      <c r="Q100" s="59"/>
      <c r="R100" s="59"/>
      <c r="S100" s="59"/>
      <c r="T100" s="59"/>
      <c r="U100" s="59"/>
      <c r="V100" s="59"/>
      <c r="W100" s="59"/>
      <c r="X100" s="59"/>
    </row>
    <row r="101" spans="1:24" s="1" customFormat="1" ht="7.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</row>
    <row r="102" spans="1:24" s="1" customFormat="1" ht="13.5" customHeight="1">
      <c r="A102" s="59"/>
      <c r="B102" s="59"/>
      <c r="C102" s="59"/>
      <c r="D102" s="59"/>
      <c r="E102" s="59"/>
      <c r="F102" s="59"/>
      <c r="G102" s="59"/>
      <c r="H102" s="59"/>
      <c r="I102" s="60"/>
      <c r="J102" s="60"/>
      <c r="K102" s="60"/>
      <c r="L102" s="60"/>
      <c r="M102" s="60"/>
      <c r="N102" s="60"/>
      <c r="O102" s="60"/>
      <c r="P102" s="60"/>
      <c r="Q102" s="60"/>
      <c r="R102" s="59"/>
      <c r="S102" s="59"/>
      <c r="T102" s="59"/>
      <c r="U102" s="59"/>
      <c r="V102" s="59"/>
      <c r="W102" s="59"/>
      <c r="X102" s="59"/>
    </row>
    <row r="103" spans="1:24" s="1" customFormat="1" ht="13.5" customHeight="1">
      <c r="A103" s="59"/>
      <c r="B103" s="59"/>
      <c r="C103" s="59"/>
      <c r="D103" s="59"/>
      <c r="E103" s="59"/>
      <c r="F103" s="59"/>
      <c r="G103" s="59"/>
      <c r="H103" s="59"/>
      <c r="I103" s="61"/>
      <c r="J103" s="62"/>
      <c r="K103" s="62"/>
      <c r="L103" s="62"/>
      <c r="M103" s="61"/>
      <c r="N103" s="61"/>
      <c r="O103" s="62"/>
      <c r="P103" s="62"/>
      <c r="Q103" s="59"/>
      <c r="R103" s="59"/>
      <c r="S103" s="59"/>
      <c r="T103" s="59"/>
      <c r="U103" s="59"/>
      <c r="V103" s="59"/>
      <c r="W103" s="59"/>
      <c r="X103" s="59"/>
    </row>
    <row r="104" spans="1:24" s="1" customFormat="1" ht="7.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</row>
    <row r="105" spans="1:24" s="1" customFormat="1" ht="13.5" customHeight="1">
      <c r="A105" s="59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59"/>
      <c r="S105" s="59"/>
      <c r="T105" s="59"/>
      <c r="U105" s="59"/>
      <c r="V105" s="59"/>
      <c r="W105" s="59"/>
      <c r="X105" s="59"/>
    </row>
    <row r="106" spans="1:24" s="1" customFormat="1" ht="13.5" customHeight="1">
      <c r="A106" s="59"/>
      <c r="B106" s="59"/>
      <c r="C106" s="61"/>
      <c r="D106" s="62"/>
      <c r="E106" s="62"/>
      <c r="F106" s="62"/>
      <c r="G106" s="62"/>
      <c r="H106" s="61"/>
      <c r="I106" s="61"/>
      <c r="J106" s="62"/>
      <c r="K106" s="62"/>
      <c r="L106" s="62"/>
      <c r="M106" s="61"/>
      <c r="N106" s="61"/>
      <c r="O106" s="62"/>
      <c r="P106" s="62"/>
      <c r="Q106" s="59"/>
      <c r="R106" s="59"/>
      <c r="S106" s="59"/>
      <c r="T106" s="59"/>
      <c r="U106" s="59"/>
      <c r="V106" s="59"/>
      <c r="W106" s="59"/>
      <c r="X106" s="59"/>
    </row>
    <row r="107" spans="1:24" s="1" customFormat="1" ht="15.7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</row>
    <row r="108" spans="1:24" s="1" customFormat="1" ht="13.5" customHeight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</row>
    <row r="109" spans="1:24" s="1" customFormat="1" ht="13.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</row>
  </sheetData>
  <sheetProtection/>
  <mergeCells count="557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X36"/>
    <mergeCell ref="A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X85"/>
    <mergeCell ref="A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X98"/>
    <mergeCell ref="A99:H99"/>
    <mergeCell ref="I99:M99"/>
    <mergeCell ref="N99:Q99"/>
    <mergeCell ref="R99:X99"/>
    <mergeCell ref="A100:H100"/>
    <mergeCell ref="J100:L100"/>
    <mergeCell ref="O100:P100"/>
    <mergeCell ref="Q100:X100"/>
    <mergeCell ref="A101:X101"/>
    <mergeCell ref="A102:H102"/>
    <mergeCell ref="I102:M102"/>
    <mergeCell ref="N102:Q102"/>
    <mergeCell ref="R102:X102"/>
    <mergeCell ref="A103:H103"/>
    <mergeCell ref="J103:L103"/>
    <mergeCell ref="O103:P103"/>
    <mergeCell ref="Q103:X103"/>
    <mergeCell ref="A104:X104"/>
    <mergeCell ref="A105:B105"/>
    <mergeCell ref="C105:H105"/>
    <mergeCell ref="I105:M105"/>
    <mergeCell ref="N105:Q105"/>
    <mergeCell ref="R105:X105"/>
    <mergeCell ref="A108:J108"/>
    <mergeCell ref="K108:X108"/>
    <mergeCell ref="A109:X109"/>
    <mergeCell ref="A106:B106"/>
    <mergeCell ref="D106:G106"/>
    <mergeCell ref="J106:L106"/>
    <mergeCell ref="O106:P106"/>
    <mergeCell ref="Q106:X106"/>
    <mergeCell ref="A107:X107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6" max="255" man="1"/>
    <brk id="8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Fininans</dc:creator>
  <cp:keywords/>
  <dc:description/>
  <cp:lastModifiedBy>Fininans</cp:lastModifiedBy>
  <dcterms:created xsi:type="dcterms:W3CDTF">2021-02-09T06:12:19Z</dcterms:created>
  <dcterms:modified xsi:type="dcterms:W3CDTF">2021-02-09T06:25:32Z</dcterms:modified>
  <cp:category/>
  <cp:version/>
  <cp:contentType/>
  <cp:contentStatus/>
</cp:coreProperties>
</file>